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xml"/>
  <Override PartName="/xl/comments4.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5.xml" ContentType="application/vnd.openxmlformats-officedocument.spreadsheetml.comments+xml"/>
  <Override PartName="/xl/drawings/drawing13.xml" ContentType="application/vnd.openxmlformats-officedocument.drawing+xml"/>
  <Override PartName="/xl/comments6.xml" ContentType="application/vnd.openxmlformats-officedocument.spreadsheetml.comments+xml"/>
  <Override PartName="/xl/drawings/drawing14.xml" ContentType="application/vnd.openxmlformats-officedocument.drawing+xml"/>
  <Override PartName="/xl/drawings/drawing15.xml" ContentType="application/vnd.openxmlformats-officedocument.drawing+xml"/>
  <Override PartName="/xl/tables/table1.xml" ContentType="application/vnd.openxmlformats-officedocument.spreadsheetml.table+xml"/>
  <Override PartName="/xl/charts/chart2.xml" ContentType="application/vnd.openxmlformats-officedocument.drawingml.chart+xml"/>
  <Override PartName="/xl/drawings/drawing16.xml" ContentType="application/vnd.openxmlformats-officedocument.drawing+xml"/>
  <Override PartName="/xl/charts/chart3.xml" ContentType="application/vnd.openxmlformats-officedocument.drawingml.chart+xml"/>
  <Override PartName="/xl/drawings/drawing17.xml" ContentType="application/vnd.openxmlformats-officedocument.drawing+xml"/>
  <Override PartName="/xl/comments7.xml" ContentType="application/vnd.openxmlformats-officedocument.spreadsheetml.comments+xml"/>
  <Override PartName="/xl/drawings/drawing18.xml" ContentType="application/vnd.openxmlformats-officedocument.drawing+xml"/>
  <Override PartName="/xl/comments8.xml" ContentType="application/vnd.openxmlformats-officedocument.spreadsheetml.comments+xml"/>
  <Override PartName="/xl/drawings/drawing19.xml" ContentType="application/vnd.openxmlformats-officedocument.drawing+xml"/>
  <Override PartName="/xl/comments9.xml" ContentType="application/vnd.openxmlformats-officedocument.spreadsheetml.comments+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omments10.xml" ContentType="application/vnd.openxmlformats-officedocument.spreadsheetml.comments+xml"/>
  <Override PartName="/xl/drawings/drawing23.xml" ContentType="application/vnd.openxmlformats-officedocument.drawing+xml"/>
  <Override PartName="/xl/drawings/drawing24.xml" ContentType="application/vnd.openxmlformats-officedocument.drawing+xml"/>
  <Override PartName="/xl/comments11.xml" ContentType="application/vnd.openxmlformats-officedocument.spreadsheetml.comments+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codeName="DieseArbeitsmappe"/>
  <mc:AlternateContent xmlns:mc="http://schemas.openxmlformats.org/markup-compatibility/2006">
    <mc:Choice Requires="x15">
      <x15ac:absPath xmlns:x15ac="http://schemas.microsoft.com/office/spreadsheetml/2010/11/ac" url="C:\Users\Arvid John\oConsulting\Oberste Ebene\oTraining-Methods\1 OPEX Training_AJ\"/>
    </mc:Choice>
  </mc:AlternateContent>
  <xr:revisionPtr revIDLastSave="0" documentId="13_ncr:1_{FEC9CC41-786A-417C-B657-5269200D0397}" xr6:coauthVersionLast="45" xr6:coauthVersionMax="45" xr10:uidLastSave="{00000000-0000-0000-0000-000000000000}"/>
  <bookViews>
    <workbookView xWindow="-110" yWindow="-110" windowWidth="19420" windowHeight="11020" tabRatio="804" xr2:uid="{00000000-000D-0000-FFFF-FFFF00000000}"/>
  </bookViews>
  <sheets>
    <sheet name="My ROADMAP" sheetId="30" r:id="rId1"/>
    <sheet name="Project Charter" sheetId="16" r:id="rId2"/>
    <sheet name="Project risk" sheetId="25" r:id="rId3"/>
    <sheet name="Stakeholder Engagement" sheetId="29" r:id="rId4"/>
    <sheet name="Action Plan" sheetId="39" r:id="rId5"/>
    <sheet name="VOC-CTQ" sheetId="2" r:id="rId6"/>
    <sheet name="Stakeholder planning" sheetId="28" r:id="rId7"/>
    <sheet name="SIPOC" sheetId="26" r:id="rId8"/>
    <sheet name="Process Mapping" sheetId="24" r:id="rId9"/>
    <sheet name="Quick Win Actions" sheetId="4" r:id="rId10"/>
    <sheet name="Ishikawa" sheetId="7" r:id="rId11"/>
    <sheet name="Prioritization Matrix" sheetId="15" r:id="rId12"/>
    <sheet name="Data Collection Plan" sheetId="5" r:id="rId13"/>
    <sheet name="Sample Size" sheetId="43" r:id="rId14"/>
    <sheet name="Stability &amp; Capability (Conti.)" sheetId="12" r:id="rId15"/>
    <sheet name="Graphic" sheetId="35" state="hidden" r:id="rId16"/>
    <sheet name="Curve Drawing" sheetId="36" state="hidden" r:id="rId17"/>
    <sheet name="Normal table for large z" sheetId="37" state="hidden" r:id="rId18"/>
    <sheet name="Process &amp; Lead Time Measurement" sheetId="19" r:id="rId19"/>
    <sheet name="Capability (Discrete)" sheetId="6" r:id="rId20"/>
    <sheet name="FMEA" sheetId="8" r:id="rId21"/>
    <sheet name="Data Analysis " sheetId="20" r:id="rId22"/>
    <sheet name="7 Waste Analysis" sheetId="41" r:id="rId23"/>
    <sheet name="Analyze Closure Matrix" sheetId="9" r:id="rId24"/>
    <sheet name="Dogma Busting" sheetId="42" r:id="rId25"/>
    <sheet name="Solution Selection Matrix" sheetId="40" r:id="rId26"/>
    <sheet name="Defined Solutions" sheetId="10" r:id="rId27"/>
    <sheet name="Implementation Plan" sheetId="22" r:id="rId28"/>
    <sheet name="Process Management Diagram" sheetId="11" r:id="rId29"/>
    <sheet name="Closure report" sheetId="14" r:id="rId30"/>
  </sheets>
  <definedNames>
    <definedName name="_xlnm._FilterDatabase" localSheetId="18" hidden="1">'Process &amp; Lead Time Measurement'!$B$4:$G$27</definedName>
    <definedName name="_Std1">#REF!</definedName>
    <definedName name="Data_Analysis_Matrix">'My ROADMAP'!$D$21</definedName>
    <definedName name="Holidays">#REF!</definedName>
    <definedName name="LCL">'Stability &amp; Capability (Conti.)'!#REF!</definedName>
    <definedName name="LowerSpecLimit">#REF!</definedName>
    <definedName name="LSL">#REF!</definedName>
    <definedName name="LSLCapa">#REF!</definedName>
    <definedName name="Mean">#REF!</definedName>
    <definedName name="Mean1">#REF!</definedName>
    <definedName name="N">#REF!</definedName>
    <definedName name="Phase">'Project Charter'!$C$10</definedName>
    <definedName name="Pr">#REF!</definedName>
    <definedName name="_xlnm.Print_Area" localSheetId="23">'Analyze Closure Matrix'!$A$1:$F$58</definedName>
    <definedName name="_xlnm.Print_Area" localSheetId="19">'Capability (Discrete)'!$A$1:$E$24</definedName>
    <definedName name="_xlnm.Print_Area" localSheetId="12">'Data Collection Plan'!$A$1:$L$23</definedName>
    <definedName name="_xlnm.Print_Area" localSheetId="27">'Implementation Plan'!$A$1:$IZ$52</definedName>
    <definedName name="_xlnm.Print_Area" localSheetId="10">Ishikawa!$A$1:$BL$31</definedName>
    <definedName name="_xlnm.Print_Area" localSheetId="11">'Prioritization Matrix'!$A$1:$O$36</definedName>
    <definedName name="_xlnm.Print_Area" localSheetId="8">'Process Mapping'!$A$1:$I$67</definedName>
    <definedName name="_xlnm.Print_Area" localSheetId="1">'Project Charter'!$A$1:$S$39</definedName>
    <definedName name="_xlnm.Print_Area" localSheetId="2">'Project risk'!$A$1:$L$30</definedName>
    <definedName name="_xlnm.Print_Area" localSheetId="9">'Quick Win Actions'!$A$1:$F$25</definedName>
    <definedName name="_xlnm.Print_Area" localSheetId="7">SIPOC!$A$1:$I$20</definedName>
    <definedName name="_xlnm.Print_Area" localSheetId="25">'Solution Selection Matrix'!$A$1:$O$36</definedName>
    <definedName name="_xlnm.Print_Area" localSheetId="3">'Stakeholder Engagement'!$A$1:$H$25</definedName>
    <definedName name="_xlnm.Print_Area" localSheetId="6">'Stakeholder planning'!$A$1:$I$35</definedName>
    <definedName name="_xlnm.Print_Area" localSheetId="5">'VOC-CTQ'!$A$1:$G$27</definedName>
    <definedName name="ProjectName">'Project Charter'!$C$3</definedName>
    <definedName name="RBar">'Stability &amp; Capability (Conti.)'!$D$8</definedName>
    <definedName name="SS">#REF!</definedName>
    <definedName name="std">#REF!</definedName>
    <definedName name="StdCapa">#REF!</definedName>
    <definedName name="StdDev">#REF!</definedName>
    <definedName name="Stddev1">#REF!</definedName>
    <definedName name="StdDevCapa">#REF!</definedName>
    <definedName name="UCL">'Stability &amp; Capability (Conti.)'!$D$16</definedName>
    <definedName name="UpperSpecLimit">#REF!</definedName>
    <definedName name="USL">#REF!</definedName>
    <definedName name="USLCapa">#REF!</definedName>
    <definedName name="xbar">#REF!</definedName>
    <definedName name="XBar1">'Stability &amp; Capability (Conti.)'!$D$7</definedName>
    <definedName name="XBarCap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4" i="8" l="1"/>
  <c r="J33" i="8"/>
  <c r="J32" i="8"/>
  <c r="J31" i="8"/>
  <c r="J30" i="8"/>
  <c r="J29" i="8"/>
  <c r="J28" i="8"/>
  <c r="J27" i="8"/>
  <c r="J26" i="8"/>
  <c r="J25" i="8"/>
  <c r="J24" i="8"/>
  <c r="J23" i="8"/>
  <c r="J22" i="8"/>
  <c r="J21" i="8"/>
  <c r="J20" i="8"/>
  <c r="J19" i="8"/>
  <c r="J18" i="8"/>
  <c r="J17" i="8"/>
  <c r="J16" i="8"/>
  <c r="J15" i="8"/>
  <c r="F19" i="43" l="1"/>
  <c r="F10" i="43"/>
  <c r="D2" i="43"/>
  <c r="H5" i="19" l="1"/>
  <c r="H6" i="19"/>
  <c r="H7" i="19"/>
  <c r="K7" i="25" l="1"/>
  <c r="K8" i="25"/>
  <c r="K9" i="25"/>
  <c r="K10" i="25"/>
  <c r="K11" i="25"/>
  <c r="K12" i="25"/>
  <c r="K13" i="25"/>
  <c r="K14" i="25"/>
  <c r="K15" i="25"/>
  <c r="K16" i="25"/>
  <c r="K17" i="25"/>
  <c r="K18" i="25"/>
  <c r="K19" i="25"/>
  <c r="K20" i="25"/>
  <c r="K21" i="25"/>
  <c r="K22" i="25"/>
  <c r="K23" i="25"/>
  <c r="K24" i="25"/>
  <c r="K25" i="25"/>
  <c r="K26" i="25"/>
  <c r="K27" i="25"/>
  <c r="K28" i="25"/>
  <c r="K29" i="25"/>
  <c r="K6" i="25"/>
  <c r="V6" i="12" l="1"/>
  <c r="V7" i="12"/>
  <c r="V8" i="12"/>
  <c r="V9" i="12"/>
  <c r="V10" i="12"/>
  <c r="V11" i="12"/>
  <c r="V12" i="12"/>
  <c r="V13" i="12"/>
  <c r="V14" i="12"/>
  <c r="V15" i="12"/>
  <c r="V16" i="12"/>
  <c r="V17" i="12"/>
  <c r="V18" i="12"/>
  <c r="V19" i="12"/>
  <c r="V20" i="12"/>
  <c r="V21" i="12"/>
  <c r="V22" i="12"/>
  <c r="V23" i="12"/>
  <c r="V24" i="12"/>
  <c r="V25" i="12"/>
  <c r="V26" i="12"/>
  <c r="V27" i="12"/>
  <c r="V28" i="12"/>
  <c r="V29" i="12"/>
  <c r="V30" i="12"/>
  <c r="V32" i="12"/>
  <c r="W32" i="12"/>
  <c r="X32" i="12"/>
  <c r="Y32" i="12"/>
  <c r="Y31" i="12"/>
  <c r="X31" i="12"/>
  <c r="W31" i="12"/>
  <c r="V31" i="12"/>
  <c r="B2" i="14"/>
  <c r="B2" i="11"/>
  <c r="B2" i="22"/>
  <c r="B2" i="10"/>
  <c r="B2" i="40"/>
  <c r="B2" i="42"/>
  <c r="B2" i="9"/>
  <c r="B2" i="8"/>
  <c r="B2" i="6"/>
  <c r="B2" i="19"/>
  <c r="B2" i="12"/>
  <c r="B2" i="5"/>
  <c r="B2" i="15"/>
  <c r="B2" i="7"/>
  <c r="B2" i="4"/>
  <c r="B2" i="24"/>
  <c r="B2" i="26"/>
  <c r="B2" i="28"/>
  <c r="B2" i="2"/>
  <c r="B2" i="39"/>
  <c r="B2" i="29"/>
  <c r="B2" i="25"/>
  <c r="B2" i="41"/>
  <c r="B2" i="20"/>
  <c r="Q17" i="8" l="1"/>
  <c r="Q18" i="8"/>
  <c r="Q19" i="8"/>
  <c r="Q20" i="8"/>
  <c r="Q21" i="8"/>
  <c r="Q22" i="8"/>
  <c r="Q23" i="8"/>
  <c r="Q24" i="8"/>
  <c r="Q25" i="8"/>
  <c r="Q26" i="8"/>
  <c r="Q27" i="8"/>
  <c r="Q28" i="8"/>
  <c r="Q29" i="8"/>
  <c r="Q30" i="8"/>
  <c r="Q31" i="8"/>
  <c r="K36" i="40"/>
  <c r="J36" i="40"/>
  <c r="I36" i="40"/>
  <c r="H36" i="40"/>
  <c r="G36" i="40"/>
  <c r="F36" i="40"/>
  <c r="E36" i="40"/>
  <c r="D36" i="40"/>
  <c r="L35" i="40"/>
  <c r="M35" i="40" s="1"/>
  <c r="L34" i="40"/>
  <c r="M34" i="40" s="1"/>
  <c r="L33" i="40"/>
  <c r="M33" i="40" s="1"/>
  <c r="L32" i="40"/>
  <c r="M32" i="40" s="1"/>
  <c r="L31" i="40"/>
  <c r="M31" i="40" s="1"/>
  <c r="L30" i="40"/>
  <c r="M30" i="40" s="1"/>
  <c r="L29" i="40"/>
  <c r="M29" i="40" s="1"/>
  <c r="L28" i="40"/>
  <c r="M28" i="40" s="1"/>
  <c r="L27" i="40"/>
  <c r="M27" i="40" s="1"/>
  <c r="L26" i="40"/>
  <c r="M26" i="40" s="1"/>
  <c r="L25" i="40"/>
  <c r="M25" i="40" s="1"/>
  <c r="L24" i="40"/>
  <c r="M24" i="40" s="1"/>
  <c r="L23" i="40"/>
  <c r="M23" i="40" s="1"/>
  <c r="L22" i="40"/>
  <c r="M22" i="40" s="1"/>
  <c r="L21" i="40"/>
  <c r="M21" i="40" s="1"/>
  <c r="L20" i="40"/>
  <c r="M20" i="40" s="1"/>
  <c r="L19" i="40"/>
  <c r="M19" i="40" s="1"/>
  <c r="L18" i="40"/>
  <c r="M18" i="40" s="1"/>
  <c r="L17" i="40"/>
  <c r="M17" i="40" s="1"/>
  <c r="L16" i="40"/>
  <c r="M16" i="40" s="1"/>
  <c r="L15" i="40"/>
  <c r="M15" i="40" s="1"/>
  <c r="L14" i="40"/>
  <c r="M14" i="40" s="1"/>
  <c r="L13" i="40"/>
  <c r="M13" i="40" s="1"/>
  <c r="L12" i="40"/>
  <c r="M12" i="40" s="1"/>
  <c r="L11" i="40"/>
  <c r="M11" i="40" s="1"/>
  <c r="L10" i="40"/>
  <c r="M10" i="40" s="1"/>
  <c r="L9" i="40"/>
  <c r="M9" i="40" s="1"/>
  <c r="L8" i="40"/>
  <c r="M8" i="40" s="1"/>
  <c r="L7" i="40"/>
  <c r="M7" i="40" s="1"/>
  <c r="L6" i="40"/>
  <c r="D9" i="12"/>
  <c r="D7" i="12"/>
  <c r="L27" i="15"/>
  <c r="M27" i="15" s="1"/>
  <c r="L28" i="15"/>
  <c r="M28" i="15" s="1"/>
  <c r="L29" i="15"/>
  <c r="M29" i="15" s="1"/>
  <c r="L30" i="15"/>
  <c r="M30" i="15" s="1"/>
  <c r="L31" i="15"/>
  <c r="M31" i="15" s="1"/>
  <c r="L32" i="15"/>
  <c r="M32" i="15" s="1"/>
  <c r="L33" i="15"/>
  <c r="M33" i="15" s="1"/>
  <c r="L34" i="15"/>
  <c r="M34" i="15" s="1"/>
  <c r="L35" i="15"/>
  <c r="M35" i="15" s="1"/>
  <c r="L13" i="15"/>
  <c r="M13" i="15" s="1"/>
  <c r="L14" i="15"/>
  <c r="M14" i="15" s="1"/>
  <c r="L15" i="15"/>
  <c r="M15" i="15" s="1"/>
  <c r="L16" i="15"/>
  <c r="M16" i="15" s="1"/>
  <c r="L17" i="15"/>
  <c r="M17" i="15" s="1"/>
  <c r="L18" i="15"/>
  <c r="M18" i="15" s="1"/>
  <c r="L19" i="15"/>
  <c r="M19" i="15" s="1"/>
  <c r="L20" i="15"/>
  <c r="M20" i="15" s="1"/>
  <c r="L21" i="15"/>
  <c r="M21" i="15" s="1"/>
  <c r="L22" i="15"/>
  <c r="M22" i="15" s="1"/>
  <c r="L23" i="15"/>
  <c r="M23" i="15" s="1"/>
  <c r="L24" i="15"/>
  <c r="M24" i="15" s="1"/>
  <c r="L25" i="15"/>
  <c r="M25" i="15" s="1"/>
  <c r="L26" i="15"/>
  <c r="M26" i="15" s="1"/>
  <c r="Y5" i="12" l="1"/>
  <c r="Y7" i="12"/>
  <c r="Y9" i="12"/>
  <c r="Y11" i="12"/>
  <c r="Y13" i="12"/>
  <c r="Y15" i="12"/>
  <c r="Y17" i="12"/>
  <c r="Y19" i="12"/>
  <c r="Y21" i="12"/>
  <c r="Y23" i="12"/>
  <c r="Y25" i="12"/>
  <c r="Y27" i="12"/>
  <c r="Y29" i="12"/>
  <c r="Y6" i="12"/>
  <c r="Y10" i="12"/>
  <c r="Y16" i="12"/>
  <c r="Y20" i="12"/>
  <c r="Y24" i="12"/>
  <c r="Y28" i="12"/>
  <c r="Y8" i="12"/>
  <c r="Y12" i="12"/>
  <c r="Y14" i="12"/>
  <c r="Y18" i="12"/>
  <c r="Y22" i="12"/>
  <c r="Y26" i="12"/>
  <c r="Y30" i="12"/>
  <c r="D20" i="12"/>
  <c r="D21" i="12"/>
  <c r="E21" i="12" s="1"/>
  <c r="D16" i="12"/>
  <c r="L36" i="40"/>
  <c r="M6" i="40"/>
  <c r="M36" i="40" s="1"/>
  <c r="R29" i="16"/>
  <c r="R28" i="16"/>
  <c r="R27" i="16"/>
  <c r="R26" i="16"/>
  <c r="R25" i="16"/>
  <c r="R24" i="16"/>
  <c r="R23" i="16"/>
  <c r="R22" i="16"/>
  <c r="R21" i="16"/>
  <c r="R20" i="16"/>
  <c r="R19" i="16"/>
  <c r="R18" i="16"/>
  <c r="R17" i="16"/>
  <c r="R16" i="16"/>
  <c r="R15" i="16"/>
  <c r="R14" i="16"/>
  <c r="R13" i="16"/>
  <c r="R12" i="16"/>
  <c r="R11" i="16"/>
  <c r="R10" i="16"/>
  <c r="R9" i="16"/>
  <c r="R8" i="16"/>
  <c r="R7" i="16"/>
  <c r="R6" i="16"/>
  <c r="R5" i="16"/>
  <c r="R4" i="16"/>
  <c r="R3" i="16"/>
  <c r="D19" i="12" l="1"/>
  <c r="E20" i="12"/>
  <c r="E19" i="6"/>
  <c r="E18" i="6"/>
  <c r="E17" i="6"/>
  <c r="E10" i="6"/>
  <c r="E12" i="6" s="1"/>
  <c r="E13" i="6" s="1"/>
  <c r="E11" i="6" l="1"/>
  <c r="C1" i="30"/>
  <c r="E15" i="25" l="1"/>
  <c r="E16" i="25"/>
  <c r="E17" i="25"/>
  <c r="E18" i="25"/>
  <c r="E11" i="25"/>
  <c r="E12" i="25"/>
  <c r="E13" i="25"/>
  <c r="E14" i="25"/>
  <c r="E19" i="25"/>
  <c r="E20" i="25"/>
  <c r="E21" i="25"/>
  <c r="E22" i="25"/>
  <c r="E23" i="25"/>
  <c r="E24" i="25"/>
  <c r="E25" i="25"/>
  <c r="E26" i="25"/>
  <c r="B6" i="29" l="1"/>
  <c r="B7" i="29"/>
  <c r="B8" i="29"/>
  <c r="B9" i="29"/>
  <c r="B10" i="29"/>
  <c r="B11" i="29"/>
  <c r="B12" i="29"/>
  <c r="B13" i="29"/>
  <c r="B14" i="29"/>
  <c r="B15" i="29"/>
  <c r="B16" i="29"/>
  <c r="B17" i="29"/>
  <c r="B18" i="29"/>
  <c r="B19" i="29"/>
  <c r="B20" i="29"/>
  <c r="B21" i="29"/>
  <c r="B22" i="29"/>
  <c r="B23" i="29"/>
  <c r="B24" i="29"/>
  <c r="B5" i="29"/>
  <c r="C6" i="29"/>
  <c r="C7" i="29"/>
  <c r="C8" i="29"/>
  <c r="C9" i="29"/>
  <c r="C10" i="29"/>
  <c r="C11" i="29"/>
  <c r="C12" i="29"/>
  <c r="C13" i="29"/>
  <c r="C14" i="29"/>
  <c r="C15" i="29"/>
  <c r="C16" i="29"/>
  <c r="C17" i="29"/>
  <c r="C18" i="29"/>
  <c r="C19" i="29"/>
  <c r="C20" i="29"/>
  <c r="C21" i="29"/>
  <c r="C22" i="29"/>
  <c r="C23" i="29"/>
  <c r="C24" i="29"/>
  <c r="C5" i="29"/>
  <c r="E27" i="25"/>
  <c r="E28" i="25"/>
  <c r="E29" i="25"/>
  <c r="J9" i="8"/>
  <c r="K9" i="8" s="1"/>
  <c r="Q9" i="8"/>
  <c r="J10" i="8"/>
  <c r="K10" i="8" s="1"/>
  <c r="Q10" i="8"/>
  <c r="J11" i="8"/>
  <c r="K11" i="8" s="1"/>
  <c r="Q11" i="8"/>
  <c r="J12" i="8"/>
  <c r="K12" i="8" s="1"/>
  <c r="Q12" i="8"/>
  <c r="J13" i="8"/>
  <c r="K13" i="8" s="1"/>
  <c r="Q13" i="8"/>
  <c r="J14" i="8"/>
  <c r="K14" i="8" s="1"/>
  <c r="Q14" i="8"/>
  <c r="Q15" i="8"/>
  <c r="Q16" i="8"/>
  <c r="Q32" i="8"/>
  <c r="Q33" i="8"/>
  <c r="Q34" i="8"/>
  <c r="J35" i="8"/>
  <c r="K35" i="8" s="1"/>
  <c r="Q35" i="8"/>
  <c r="J36" i="8"/>
  <c r="K36" i="8" s="1"/>
  <c r="Q36" i="8"/>
  <c r="J37" i="8"/>
  <c r="K37" i="8" s="1"/>
  <c r="Q37" i="8"/>
  <c r="J38" i="8"/>
  <c r="K38" i="8" s="1"/>
  <c r="Q38" i="8"/>
  <c r="J39" i="8"/>
  <c r="K39" i="8" s="1"/>
  <c r="Q39" i="8"/>
  <c r="J40" i="8"/>
  <c r="K40" i="8" s="1"/>
  <c r="Q40" i="8"/>
  <c r="J41" i="8"/>
  <c r="K41" i="8" s="1"/>
  <c r="Q41" i="8"/>
  <c r="J42" i="8"/>
  <c r="K42" i="8" s="1"/>
  <c r="Q42" i="8"/>
  <c r="J43" i="8"/>
  <c r="K43" i="8" s="1"/>
  <c r="Q43" i="8"/>
  <c r="J44" i="8"/>
  <c r="K44" i="8" s="1"/>
  <c r="Q44" i="8"/>
  <c r="B1" i="37"/>
  <c r="D1" i="37"/>
  <c r="B2" i="37"/>
  <c r="D2" i="37"/>
  <c r="B3" i="37"/>
  <c r="D3" i="37"/>
  <c r="B4" i="37"/>
  <c r="D4" i="37"/>
  <c r="B5" i="37"/>
  <c r="D5" i="37"/>
  <c r="B6" i="37"/>
  <c r="D6" i="37"/>
  <c r="B7" i="37"/>
  <c r="D7" i="37"/>
  <c r="B8" i="37"/>
  <c r="D8" i="37"/>
  <c r="B9" i="37"/>
  <c r="D9" i="37"/>
  <c r="B10" i="37"/>
  <c r="D10" i="37"/>
  <c r="B11" i="37"/>
  <c r="D11" i="37"/>
  <c r="B12" i="37"/>
  <c r="D12" i="37"/>
  <c r="B13" i="37"/>
  <c r="D13" i="37"/>
  <c r="B14" i="37"/>
  <c r="D14" i="37"/>
  <c r="B15" i="37"/>
  <c r="D15" i="37"/>
  <c r="B16" i="37"/>
  <c r="D16" i="37"/>
  <c r="B17" i="37"/>
  <c r="D17" i="37"/>
  <c r="B18" i="37"/>
  <c r="D18" i="37"/>
  <c r="B19" i="37"/>
  <c r="D19" i="37"/>
  <c r="B20" i="37"/>
  <c r="D20" i="37"/>
  <c r="B21" i="37"/>
  <c r="D21" i="37"/>
  <c r="B22" i="37"/>
  <c r="D22" i="37"/>
  <c r="B23" i="37"/>
  <c r="D23" i="37"/>
  <c r="B24" i="37"/>
  <c r="D24" i="37"/>
  <c r="B25" i="37"/>
  <c r="D25" i="37"/>
  <c r="B26" i="37"/>
  <c r="D26" i="37"/>
  <c r="B27" i="37"/>
  <c r="D27" i="37"/>
  <c r="B28" i="37"/>
  <c r="D28" i="37"/>
  <c r="B29" i="37"/>
  <c r="D29" i="37"/>
  <c r="B30" i="37"/>
  <c r="D30" i="37"/>
  <c r="B31" i="37"/>
  <c r="D31" i="37"/>
  <c r="B32" i="37"/>
  <c r="D32" i="37"/>
  <c r="B33" i="37"/>
  <c r="D33" i="37"/>
  <c r="B34" i="37"/>
  <c r="D34" i="37"/>
  <c r="B35" i="37"/>
  <c r="D35" i="37"/>
  <c r="B36" i="37"/>
  <c r="D36" i="37"/>
  <c r="B37" i="37"/>
  <c r="D37" i="37"/>
  <c r="B38" i="37"/>
  <c r="D38" i="37"/>
  <c r="B39" i="37"/>
  <c r="D39" i="37"/>
  <c r="B40" i="37"/>
  <c r="D40" i="37"/>
  <c r="B41" i="37"/>
  <c r="D41" i="37"/>
  <c r="B42" i="37"/>
  <c r="D42" i="37"/>
  <c r="B43" i="37"/>
  <c r="D43" i="37"/>
  <c r="B44" i="37"/>
  <c r="D44" i="37"/>
  <c r="B45" i="37"/>
  <c r="D45" i="37"/>
  <c r="B46" i="37"/>
  <c r="D46" i="37"/>
  <c r="B47" i="37"/>
  <c r="D47" i="37"/>
  <c r="B48" i="37"/>
  <c r="D48" i="37"/>
  <c r="B49" i="37"/>
  <c r="D49" i="37"/>
  <c r="B50" i="37"/>
  <c r="D50" i="37"/>
  <c r="B51" i="37"/>
  <c r="D51" i="37"/>
  <c r="B52" i="37"/>
  <c r="D52" i="37"/>
  <c r="B53" i="37"/>
  <c r="D53" i="37"/>
  <c r="B54" i="37"/>
  <c r="D54" i="37"/>
  <c r="B55" i="37"/>
  <c r="D55" i="37"/>
  <c r="B56" i="37"/>
  <c r="D56" i="37"/>
  <c r="B57" i="37"/>
  <c r="D57" i="37"/>
  <c r="B58" i="37"/>
  <c r="D58" i="37"/>
  <c r="B59" i="37"/>
  <c r="D59" i="37"/>
  <c r="B60" i="37"/>
  <c r="D60" i="37"/>
  <c r="B61" i="37"/>
  <c r="D61" i="37"/>
  <c r="B62" i="37"/>
  <c r="D62" i="37"/>
  <c r="B63" i="37"/>
  <c r="D63" i="37"/>
  <c r="B64" i="37"/>
  <c r="D64" i="37"/>
  <c r="B65" i="37"/>
  <c r="D65" i="37"/>
  <c r="B66" i="37"/>
  <c r="D66" i="37"/>
  <c r="B67" i="37"/>
  <c r="D67" i="37"/>
  <c r="B68" i="37"/>
  <c r="D68" i="37"/>
  <c r="B69" i="37"/>
  <c r="D69" i="37"/>
  <c r="B70" i="37"/>
  <c r="D70" i="37"/>
  <c r="B71" i="37"/>
  <c r="D71" i="37"/>
  <c r="B72" i="37"/>
  <c r="D72" i="37"/>
  <c r="B73" i="37"/>
  <c r="D73" i="37"/>
  <c r="B74" i="37"/>
  <c r="D74" i="37"/>
  <c r="B75" i="37"/>
  <c r="D75" i="37"/>
  <c r="B76" i="37"/>
  <c r="D76" i="37"/>
  <c r="B77" i="37"/>
  <c r="D77" i="37"/>
  <c r="B78" i="37"/>
  <c r="D78" i="37"/>
  <c r="B79" i="37"/>
  <c r="D79" i="37"/>
  <c r="B80" i="37"/>
  <c r="D80" i="37"/>
  <c r="B81" i="37"/>
  <c r="D81" i="37"/>
  <c r="B82" i="37"/>
  <c r="D82" i="37"/>
  <c r="B83" i="37"/>
  <c r="D83" i="37"/>
  <c r="B84" i="37"/>
  <c r="D84" i="37"/>
  <c r="B85" i="37"/>
  <c r="D85" i="37"/>
  <c r="B86" i="37"/>
  <c r="D86" i="37"/>
  <c r="B87" i="37"/>
  <c r="D87" i="37"/>
  <c r="B88" i="37"/>
  <c r="D88" i="37"/>
  <c r="B89" i="37"/>
  <c r="D89" i="37"/>
  <c r="B90" i="37"/>
  <c r="D90" i="37"/>
  <c r="B91" i="37"/>
  <c r="D91" i="37"/>
  <c r="B92" i="37"/>
  <c r="D92" i="37"/>
  <c r="B93" i="37"/>
  <c r="D93" i="37"/>
  <c r="B94" i="37"/>
  <c r="D94" i="37"/>
  <c r="B95" i="37"/>
  <c r="D95" i="37"/>
  <c r="B96" i="37"/>
  <c r="D96" i="37"/>
  <c r="B97" i="37"/>
  <c r="D97" i="37"/>
  <c r="B98" i="37"/>
  <c r="D98" i="37"/>
  <c r="B99" i="37"/>
  <c r="D99" i="37"/>
  <c r="B100" i="37"/>
  <c r="D100" i="37"/>
  <c r="B101" i="37"/>
  <c r="D101" i="37"/>
  <c r="B102" i="37"/>
  <c r="D102" i="37"/>
  <c r="B103" i="37"/>
  <c r="D103" i="37"/>
  <c r="B104" i="37"/>
  <c r="D104" i="37"/>
  <c r="B105" i="37"/>
  <c r="D105" i="37"/>
  <c r="B106" i="37"/>
  <c r="D106" i="37"/>
  <c r="B107" i="37"/>
  <c r="D107" i="37"/>
  <c r="B108" i="37"/>
  <c r="D108" i="37"/>
  <c r="B109" i="37"/>
  <c r="D109" i="37"/>
  <c r="B110" i="37"/>
  <c r="D110" i="37"/>
  <c r="B111" i="37"/>
  <c r="D111" i="37"/>
  <c r="B112" i="37"/>
  <c r="D112" i="37"/>
  <c r="B113" i="37"/>
  <c r="D113" i="37"/>
  <c r="B114" i="37"/>
  <c r="D114" i="37"/>
  <c r="B115" i="37"/>
  <c r="D115" i="37"/>
  <c r="B116" i="37"/>
  <c r="D116" i="37"/>
  <c r="B117" i="37"/>
  <c r="D117" i="37"/>
  <c r="B118" i="37"/>
  <c r="D118" i="37"/>
  <c r="B119" i="37"/>
  <c r="D119" i="37"/>
  <c r="B120" i="37"/>
  <c r="D120" i="37"/>
  <c r="B121" i="37"/>
  <c r="D121" i="37"/>
  <c r="B122" i="37"/>
  <c r="D122" i="37"/>
  <c r="B123" i="37"/>
  <c r="D123" i="37"/>
  <c r="B124" i="37"/>
  <c r="D124" i="37"/>
  <c r="B125" i="37"/>
  <c r="D125" i="37"/>
  <c r="B126" i="37"/>
  <c r="D126" i="37"/>
  <c r="B127" i="37"/>
  <c r="D127" i="37"/>
  <c r="B128" i="37"/>
  <c r="D128" i="37"/>
  <c r="B129" i="37"/>
  <c r="D129" i="37"/>
  <c r="B130" i="37"/>
  <c r="D130" i="37"/>
  <c r="B131" i="37"/>
  <c r="D131" i="37"/>
  <c r="B132" i="37"/>
  <c r="D132" i="37"/>
  <c r="B133" i="37"/>
  <c r="D133" i="37"/>
  <c r="B134" i="37"/>
  <c r="D134" i="37"/>
  <c r="B135" i="37"/>
  <c r="D135" i="37"/>
  <c r="B136" i="37"/>
  <c r="D136" i="37"/>
  <c r="B137" i="37"/>
  <c r="D137" i="37"/>
  <c r="B138" i="37"/>
  <c r="D138" i="37"/>
  <c r="B139" i="37"/>
  <c r="D139" i="37"/>
  <c r="B140" i="37"/>
  <c r="D140" i="37"/>
  <c r="B141" i="37"/>
  <c r="D141" i="37"/>
  <c r="B142" i="37"/>
  <c r="D142" i="37"/>
  <c r="B143" i="37"/>
  <c r="D143" i="37"/>
  <c r="B144" i="37"/>
  <c r="D144" i="37"/>
  <c r="B145" i="37"/>
  <c r="D145" i="37"/>
  <c r="B146" i="37"/>
  <c r="D146" i="37"/>
  <c r="B147" i="37"/>
  <c r="D147" i="37"/>
  <c r="B148" i="37"/>
  <c r="D148" i="37"/>
  <c r="B149" i="37"/>
  <c r="D149" i="37"/>
  <c r="B150" i="37"/>
  <c r="D150" i="37"/>
  <c r="B151" i="37"/>
  <c r="D151" i="37"/>
  <c r="B152" i="37"/>
  <c r="D152" i="37"/>
  <c r="B153" i="37"/>
  <c r="D153" i="37"/>
  <c r="B154" i="37"/>
  <c r="D154" i="37"/>
  <c r="B155" i="37"/>
  <c r="D155" i="37"/>
  <c r="B156" i="37"/>
  <c r="D156" i="37"/>
  <c r="B157" i="37"/>
  <c r="D157" i="37"/>
  <c r="B158" i="37"/>
  <c r="D158" i="37"/>
  <c r="B159" i="37"/>
  <c r="D159" i="37"/>
  <c r="B160" i="37"/>
  <c r="D160" i="37"/>
  <c r="B161" i="37"/>
  <c r="D161" i="37"/>
  <c r="B162" i="37"/>
  <c r="D162" i="37"/>
  <c r="B163" i="37"/>
  <c r="D163" i="37"/>
  <c r="B164" i="37"/>
  <c r="D164" i="37"/>
  <c r="B165" i="37"/>
  <c r="D165" i="37"/>
  <c r="B166" i="37"/>
  <c r="D166" i="37"/>
  <c r="B167" i="37"/>
  <c r="D167" i="37"/>
  <c r="B168" i="37"/>
  <c r="D168" i="37"/>
  <c r="B169" i="37"/>
  <c r="D169" i="37"/>
  <c r="B170" i="37"/>
  <c r="D170" i="37"/>
  <c r="B171" i="37"/>
  <c r="D171" i="37"/>
  <c r="B172" i="37"/>
  <c r="D172" i="37"/>
  <c r="B173" i="37"/>
  <c r="D173" i="37"/>
  <c r="B174" i="37"/>
  <c r="D174" i="37"/>
  <c r="B175" i="37"/>
  <c r="D175" i="37"/>
  <c r="B176" i="37"/>
  <c r="D176" i="37"/>
  <c r="B177" i="37"/>
  <c r="D177" i="37"/>
  <c r="B178" i="37"/>
  <c r="D178" i="37"/>
  <c r="B179" i="37"/>
  <c r="D179" i="37"/>
  <c r="B180" i="37"/>
  <c r="D180" i="37"/>
  <c r="B181" i="37"/>
  <c r="D181" i="37"/>
  <c r="B182" i="37"/>
  <c r="D182" i="37"/>
  <c r="B183" i="37"/>
  <c r="D183" i="37"/>
  <c r="B184" i="37"/>
  <c r="D184" i="37"/>
  <c r="B185" i="37"/>
  <c r="D185" i="37"/>
  <c r="B186" i="37"/>
  <c r="D186" i="37"/>
  <c r="B187" i="37"/>
  <c r="D187" i="37"/>
  <c r="B188" i="37"/>
  <c r="D188" i="37"/>
  <c r="B189" i="37"/>
  <c r="D189" i="37"/>
  <c r="B190" i="37"/>
  <c r="D190" i="37"/>
  <c r="B191" i="37"/>
  <c r="D191" i="37"/>
  <c r="B192" i="37"/>
  <c r="D192" i="37"/>
  <c r="B193" i="37"/>
  <c r="D193" i="37"/>
  <c r="B194" i="37"/>
  <c r="D194" i="37"/>
  <c r="B195" i="37"/>
  <c r="D195" i="37"/>
  <c r="B196" i="37"/>
  <c r="D196" i="37"/>
  <c r="B197" i="37"/>
  <c r="D197" i="37"/>
  <c r="B198" i="37"/>
  <c r="D198" i="37"/>
  <c r="B199" i="37"/>
  <c r="D199" i="37"/>
  <c r="B200" i="37"/>
  <c r="D200" i="37"/>
  <c r="B201" i="37"/>
  <c r="D201" i="37"/>
  <c r="B202" i="37"/>
  <c r="D202" i="37"/>
  <c r="B203" i="37"/>
  <c r="D203" i="37"/>
  <c r="B204" i="37"/>
  <c r="D204" i="37"/>
  <c r="B205" i="37"/>
  <c r="D205" i="37"/>
  <c r="B206" i="37"/>
  <c r="D206" i="37"/>
  <c r="B207" i="37"/>
  <c r="D207" i="37"/>
  <c r="B208" i="37"/>
  <c r="D208" i="37"/>
  <c r="B209" i="37"/>
  <c r="D209" i="37"/>
  <c r="B210" i="37"/>
  <c r="D210" i="37"/>
  <c r="B211" i="37"/>
  <c r="D211" i="37"/>
  <c r="B212" i="37"/>
  <c r="D212" i="37"/>
  <c r="B213" i="37"/>
  <c r="D213" i="37"/>
  <c r="B214" i="37"/>
  <c r="D214" i="37"/>
  <c r="B215" i="37"/>
  <c r="D215" i="37"/>
  <c r="B216" i="37"/>
  <c r="D216" i="37"/>
  <c r="B217" i="37"/>
  <c r="D217" i="37"/>
  <c r="B218" i="37"/>
  <c r="D218" i="37"/>
  <c r="B219" i="37"/>
  <c r="D219" i="37"/>
  <c r="B220" i="37"/>
  <c r="D220" i="37"/>
  <c r="B221" i="37"/>
  <c r="D221" i="37"/>
  <c r="B222" i="37"/>
  <c r="D222" i="37"/>
  <c r="B223" i="37"/>
  <c r="D223" i="37"/>
  <c r="B224" i="37"/>
  <c r="D224" i="37"/>
  <c r="B225" i="37"/>
  <c r="D225" i="37"/>
  <c r="B226" i="37"/>
  <c r="D226" i="37"/>
  <c r="B227" i="37"/>
  <c r="D227" i="37"/>
  <c r="B228" i="37"/>
  <c r="D228" i="37"/>
  <c r="B229" i="37"/>
  <c r="D229" i="37"/>
  <c r="B230" i="37"/>
  <c r="D230" i="37"/>
  <c r="B231" i="37"/>
  <c r="D231" i="37"/>
  <c r="B232" i="37"/>
  <c r="D232" i="37"/>
  <c r="B233" i="37"/>
  <c r="D233" i="37"/>
  <c r="B234" i="37"/>
  <c r="D234" i="37"/>
  <c r="B235" i="37"/>
  <c r="D235" i="37"/>
  <c r="B236" i="37"/>
  <c r="D236" i="37"/>
  <c r="B237" i="37"/>
  <c r="D237" i="37"/>
  <c r="B238" i="37"/>
  <c r="D238" i="37"/>
  <c r="B239" i="37"/>
  <c r="D239" i="37"/>
  <c r="B240" i="37"/>
  <c r="D240" i="37"/>
  <c r="B241" i="37"/>
  <c r="D241" i="37"/>
  <c r="B242" i="37"/>
  <c r="D242" i="37"/>
  <c r="B243" i="37"/>
  <c r="D243" i="37"/>
  <c r="B244" i="37"/>
  <c r="D244" i="37"/>
  <c r="B245" i="37"/>
  <c r="D245" i="37"/>
  <c r="B246" i="37"/>
  <c r="D246" i="37"/>
  <c r="B247" i="37"/>
  <c r="D247" i="37"/>
  <c r="B248" i="37"/>
  <c r="D248" i="37"/>
  <c r="B249" i="37"/>
  <c r="D249" i="37"/>
  <c r="B250" i="37"/>
  <c r="D250" i="37"/>
  <c r="B251" i="37"/>
  <c r="D251" i="37"/>
  <c r="B252" i="37"/>
  <c r="D252" i="37"/>
  <c r="B253" i="37"/>
  <c r="D253" i="37"/>
  <c r="B254" i="37"/>
  <c r="D254" i="37"/>
  <c r="B255" i="37"/>
  <c r="D255" i="37"/>
  <c r="B256" i="37"/>
  <c r="D256" i="37"/>
  <c r="B257" i="37"/>
  <c r="D257" i="37"/>
  <c r="B258" i="37"/>
  <c r="D258" i="37"/>
  <c r="B259" i="37"/>
  <c r="D259" i="37"/>
  <c r="B260" i="37"/>
  <c r="D260" i="37"/>
  <c r="B261" i="37"/>
  <c r="D261" i="37"/>
  <c r="B262" i="37"/>
  <c r="D262" i="37"/>
  <c r="B263" i="37"/>
  <c r="D263" i="37"/>
  <c r="B264" i="37"/>
  <c r="D264" i="37"/>
  <c r="B265" i="37"/>
  <c r="D265" i="37"/>
  <c r="B266" i="37"/>
  <c r="D266" i="37"/>
  <c r="B267" i="37"/>
  <c r="D267" i="37"/>
  <c r="B268" i="37"/>
  <c r="D268" i="37"/>
  <c r="B269" i="37"/>
  <c r="D269" i="37"/>
  <c r="B270" i="37"/>
  <c r="D270" i="37"/>
  <c r="B271" i="37"/>
  <c r="D271" i="37"/>
  <c r="B272" i="37"/>
  <c r="D272" i="37"/>
  <c r="B273" i="37"/>
  <c r="D273" i="37"/>
  <c r="B274" i="37"/>
  <c r="D274" i="37"/>
  <c r="B275" i="37"/>
  <c r="D275" i="37"/>
  <c r="B276" i="37"/>
  <c r="D276" i="37"/>
  <c r="B277" i="37"/>
  <c r="D277" i="37"/>
  <c r="B278" i="37"/>
  <c r="D278" i="37"/>
  <c r="B279" i="37"/>
  <c r="D279" i="37"/>
  <c r="B280" i="37"/>
  <c r="D280" i="37"/>
  <c r="B281" i="37"/>
  <c r="D281" i="37"/>
  <c r="B282" i="37"/>
  <c r="D282" i="37"/>
  <c r="B283" i="37"/>
  <c r="D283" i="37"/>
  <c r="B284" i="37"/>
  <c r="D284" i="37"/>
  <c r="B285" i="37"/>
  <c r="D285" i="37"/>
  <c r="B286" i="37"/>
  <c r="D286" i="37"/>
  <c r="B287" i="37"/>
  <c r="D287" i="37"/>
  <c r="B288" i="37"/>
  <c r="D288" i="37"/>
  <c r="B289" i="37"/>
  <c r="D289" i="37"/>
  <c r="B290" i="37"/>
  <c r="D290" i="37"/>
  <c r="B291" i="37"/>
  <c r="D291" i="37"/>
  <c r="B292" i="37"/>
  <c r="D292" i="37"/>
  <c r="B293" i="37"/>
  <c r="D293" i="37"/>
  <c r="B294" i="37"/>
  <c r="D294" i="37"/>
  <c r="B295" i="37"/>
  <c r="D295" i="37"/>
  <c r="B296" i="37"/>
  <c r="D296" i="37"/>
  <c r="B297" i="37"/>
  <c r="D297" i="37"/>
  <c r="B298" i="37"/>
  <c r="D298" i="37"/>
  <c r="B299" i="37"/>
  <c r="D299" i="37"/>
  <c r="B300" i="37"/>
  <c r="D300" i="37"/>
  <c r="B301" i="37"/>
  <c r="D301" i="37"/>
  <c r="B302" i="37"/>
  <c r="D302" i="37"/>
  <c r="B303" i="37"/>
  <c r="D303" i="37"/>
  <c r="B304" i="37"/>
  <c r="D304" i="37"/>
  <c r="B305" i="37"/>
  <c r="D305" i="37"/>
  <c r="B306" i="37"/>
  <c r="D306" i="37"/>
  <c r="B307" i="37"/>
  <c r="D307" i="37"/>
  <c r="B308" i="37"/>
  <c r="D308" i="37"/>
  <c r="B309" i="37"/>
  <c r="D309" i="37"/>
  <c r="B310" i="37"/>
  <c r="D310" i="37"/>
  <c r="B311" i="37"/>
  <c r="D311" i="37"/>
  <c r="B312" i="37"/>
  <c r="D312" i="37"/>
  <c r="B313" i="37"/>
  <c r="D313" i="37"/>
  <c r="B314" i="37"/>
  <c r="D314" i="37"/>
  <c r="B315" i="37"/>
  <c r="D315" i="37"/>
  <c r="B316" i="37"/>
  <c r="D316" i="37"/>
  <c r="B317" i="37"/>
  <c r="D317" i="37"/>
  <c r="B318" i="37"/>
  <c r="D318" i="37"/>
  <c r="B319" i="37"/>
  <c r="D319" i="37"/>
  <c r="B320" i="37"/>
  <c r="D320" i="37"/>
  <c r="B321" i="37"/>
  <c r="D321" i="37"/>
  <c r="B322" i="37"/>
  <c r="D322" i="37"/>
  <c r="B323" i="37"/>
  <c r="D323" i="37"/>
  <c r="B324" i="37"/>
  <c r="D324" i="37"/>
  <c r="B325" i="37"/>
  <c r="D325" i="37"/>
  <c r="B326" i="37"/>
  <c r="D326" i="37"/>
  <c r="B327" i="37"/>
  <c r="D327" i="37"/>
  <c r="B328" i="37"/>
  <c r="D328" i="37"/>
  <c r="B329" i="37"/>
  <c r="D329" i="37"/>
  <c r="B330" i="37"/>
  <c r="D330" i="37"/>
  <c r="B331" i="37"/>
  <c r="D331" i="37"/>
  <c r="B332" i="37"/>
  <c r="D332" i="37"/>
  <c r="B333" i="37"/>
  <c r="D333" i="37"/>
  <c r="B334" i="37"/>
  <c r="D334" i="37"/>
  <c r="B335" i="37"/>
  <c r="D335" i="37"/>
  <c r="B336" i="37"/>
  <c r="D336" i="37"/>
  <c r="B337" i="37"/>
  <c r="D337" i="37"/>
  <c r="B338" i="37"/>
  <c r="D338" i="37"/>
  <c r="B339" i="37"/>
  <c r="D339" i="37"/>
  <c r="B340" i="37"/>
  <c r="D340" i="37"/>
  <c r="B341" i="37"/>
  <c r="D341" i="37"/>
  <c r="B342" i="37"/>
  <c r="D342" i="37"/>
  <c r="B343" i="37"/>
  <c r="D343" i="37"/>
  <c r="B344" i="37"/>
  <c r="D344" i="37"/>
  <c r="B345" i="37"/>
  <c r="D345" i="37"/>
  <c r="B346" i="37"/>
  <c r="D346" i="37"/>
  <c r="B347" i="37"/>
  <c r="D347" i="37"/>
  <c r="B348" i="37"/>
  <c r="D348" i="37"/>
  <c r="B349" i="37"/>
  <c r="D349" i="37"/>
  <c r="B350" i="37"/>
  <c r="D350" i="37"/>
  <c r="B351" i="37"/>
  <c r="D351" i="37"/>
  <c r="B352" i="37"/>
  <c r="D352" i="37"/>
  <c r="B353" i="37"/>
  <c r="D353" i="37"/>
  <c r="B354" i="37"/>
  <c r="D354" i="37"/>
  <c r="B355" i="37"/>
  <c r="D355" i="37"/>
  <c r="B356" i="37"/>
  <c r="D356" i="37"/>
  <c r="B357" i="37"/>
  <c r="D357" i="37"/>
  <c r="B358" i="37"/>
  <c r="D358" i="37"/>
  <c r="B359" i="37"/>
  <c r="D359" i="37"/>
  <c r="B360" i="37"/>
  <c r="D360" i="37"/>
  <c r="B361" i="37"/>
  <c r="D361" i="37"/>
  <c r="B362" i="37"/>
  <c r="D362" i="37"/>
  <c r="B363" i="37"/>
  <c r="D363" i="37"/>
  <c r="B364" i="37"/>
  <c r="D364" i="37"/>
  <c r="B365" i="37"/>
  <c r="D365" i="37"/>
  <c r="B366" i="37"/>
  <c r="D366" i="37"/>
  <c r="B367" i="37"/>
  <c r="D367" i="37"/>
  <c r="B368" i="37"/>
  <c r="D368" i="37"/>
  <c r="B369" i="37"/>
  <c r="D369" i="37"/>
  <c r="B370" i="37"/>
  <c r="D370" i="37"/>
  <c r="B371" i="37"/>
  <c r="D371" i="37"/>
  <c r="B372" i="37"/>
  <c r="D372" i="37"/>
  <c r="B373" i="37"/>
  <c r="D373" i="37"/>
  <c r="B374" i="37"/>
  <c r="D374" i="37"/>
  <c r="B375" i="37"/>
  <c r="D375" i="37"/>
  <c r="B376" i="37"/>
  <c r="D376" i="37"/>
  <c r="B377" i="37"/>
  <c r="D377" i="37"/>
  <c r="B378" i="37"/>
  <c r="D378" i="37"/>
  <c r="B379" i="37"/>
  <c r="D379" i="37"/>
  <c r="B380" i="37"/>
  <c r="D380" i="37"/>
  <c r="B381" i="37"/>
  <c r="D381" i="37"/>
  <c r="B382" i="37"/>
  <c r="D382" i="37"/>
  <c r="B383" i="37"/>
  <c r="D383" i="37"/>
  <c r="B384" i="37"/>
  <c r="D384" i="37"/>
  <c r="B385" i="37"/>
  <c r="D385" i="37"/>
  <c r="B386" i="37"/>
  <c r="D386" i="37"/>
  <c r="B387" i="37"/>
  <c r="D387" i="37"/>
  <c r="B388" i="37"/>
  <c r="D388" i="37"/>
  <c r="B389" i="37"/>
  <c r="D389" i="37"/>
  <c r="B390" i="37"/>
  <c r="D390" i="37"/>
  <c r="B391" i="37"/>
  <c r="D391" i="37"/>
  <c r="B392" i="37"/>
  <c r="D392" i="37"/>
  <c r="B393" i="37"/>
  <c r="D393" i="37"/>
  <c r="B394" i="37"/>
  <c r="D394" i="37"/>
  <c r="B395" i="37"/>
  <c r="D395" i="37"/>
  <c r="B396" i="37"/>
  <c r="D396" i="37"/>
  <c r="B397" i="37"/>
  <c r="D397" i="37"/>
  <c r="B398" i="37"/>
  <c r="D398" i="37"/>
  <c r="B399" i="37"/>
  <c r="D399" i="37"/>
  <c r="B400" i="37"/>
  <c r="D400" i="37"/>
  <c r="B401" i="37"/>
  <c r="D401" i="37"/>
  <c r="B402" i="37"/>
  <c r="D402" i="37"/>
  <c r="B403" i="37"/>
  <c r="D403" i="37"/>
  <c r="B404" i="37"/>
  <c r="D404" i="37"/>
  <c r="B405" i="37"/>
  <c r="D405" i="37"/>
  <c r="B406" i="37"/>
  <c r="D406" i="37"/>
  <c r="B407" i="37"/>
  <c r="D407" i="37"/>
  <c r="B408" i="37"/>
  <c r="D408" i="37"/>
  <c r="B409" i="37"/>
  <c r="D409" i="37"/>
  <c r="B410" i="37"/>
  <c r="D410" i="37"/>
  <c r="B411" i="37"/>
  <c r="D411" i="37"/>
  <c r="B412" i="37"/>
  <c r="D412" i="37"/>
  <c r="B413" i="37"/>
  <c r="D413" i="37"/>
  <c r="B414" i="37"/>
  <c r="D414" i="37"/>
  <c r="B415" i="37"/>
  <c r="D415" i="37"/>
  <c r="B416" i="37"/>
  <c r="D416" i="37"/>
  <c r="B417" i="37"/>
  <c r="D417" i="37"/>
  <c r="B418" i="37"/>
  <c r="D418" i="37"/>
  <c r="B419" i="37"/>
  <c r="D419" i="37"/>
  <c r="B420" i="37"/>
  <c r="D420" i="37"/>
  <c r="B421" i="37"/>
  <c r="D421" i="37"/>
  <c r="B422" i="37"/>
  <c r="D422" i="37"/>
  <c r="B423" i="37"/>
  <c r="D423" i="37"/>
  <c r="B424" i="37"/>
  <c r="D424" i="37"/>
  <c r="B425" i="37"/>
  <c r="D425" i="37"/>
  <c r="B426" i="37"/>
  <c r="D426" i="37"/>
  <c r="B427" i="37"/>
  <c r="D427" i="37"/>
  <c r="B428" i="37"/>
  <c r="D428" i="37"/>
  <c r="B429" i="37"/>
  <c r="D429" i="37"/>
  <c r="B430" i="37"/>
  <c r="D430" i="37"/>
  <c r="B431" i="37"/>
  <c r="D431" i="37"/>
  <c r="B432" i="37"/>
  <c r="D432" i="37"/>
  <c r="B433" i="37"/>
  <c r="D433" i="37"/>
  <c r="B434" i="37"/>
  <c r="D434" i="37"/>
  <c r="B435" i="37"/>
  <c r="D435" i="37"/>
  <c r="B436" i="37"/>
  <c r="D436" i="37"/>
  <c r="B437" i="37"/>
  <c r="D437" i="37"/>
  <c r="B438" i="37"/>
  <c r="D438" i="37"/>
  <c r="B439" i="37"/>
  <c r="D439" i="37"/>
  <c r="B440" i="37"/>
  <c r="D440" i="37"/>
  <c r="B441" i="37"/>
  <c r="D441" i="37"/>
  <c r="B442" i="37"/>
  <c r="D442" i="37"/>
  <c r="B443" i="37"/>
  <c r="D443" i="37"/>
  <c r="B444" i="37"/>
  <c r="D444" i="37"/>
  <c r="B445" i="37"/>
  <c r="D445" i="37"/>
  <c r="B446" i="37"/>
  <c r="D446" i="37"/>
  <c r="B447" i="37"/>
  <c r="D447" i="37"/>
  <c r="B448" i="37"/>
  <c r="D448" i="37"/>
  <c r="B449" i="37"/>
  <c r="D449" i="37"/>
  <c r="B450" i="37"/>
  <c r="D450" i="37"/>
  <c r="B451" i="37"/>
  <c r="D451" i="37"/>
  <c r="B452" i="37"/>
  <c r="D452" i="37"/>
  <c r="B453" i="37"/>
  <c r="D453" i="37"/>
  <c r="B454" i="37"/>
  <c r="D454" i="37"/>
  <c r="B455" i="37"/>
  <c r="D455" i="37"/>
  <c r="B456" i="37"/>
  <c r="D456" i="37"/>
  <c r="B457" i="37"/>
  <c r="D457" i="37"/>
  <c r="B458" i="37"/>
  <c r="D458" i="37"/>
  <c r="B459" i="37"/>
  <c r="D459" i="37"/>
  <c r="B460" i="37"/>
  <c r="D460" i="37"/>
  <c r="B461" i="37"/>
  <c r="D461" i="37"/>
  <c r="B462" i="37"/>
  <c r="D462" i="37"/>
  <c r="B463" i="37"/>
  <c r="D463" i="37"/>
  <c r="B464" i="37"/>
  <c r="D464" i="37"/>
  <c r="B465" i="37"/>
  <c r="D465" i="37"/>
  <c r="B466" i="37"/>
  <c r="D466" i="37"/>
  <c r="B467" i="37"/>
  <c r="D467" i="37"/>
  <c r="B468" i="37"/>
  <c r="D468" i="37"/>
  <c r="B469" i="37"/>
  <c r="D469" i="37"/>
  <c r="B470" i="37"/>
  <c r="D470" i="37"/>
  <c r="B471" i="37"/>
  <c r="D471" i="37"/>
  <c r="B472" i="37"/>
  <c r="D472" i="37"/>
  <c r="B473" i="37"/>
  <c r="D473" i="37"/>
  <c r="B474" i="37"/>
  <c r="D474" i="37"/>
  <c r="B475" i="37"/>
  <c r="D475" i="37"/>
  <c r="B476" i="37"/>
  <c r="D476" i="37"/>
  <c r="B477" i="37"/>
  <c r="D477" i="37"/>
  <c r="B478" i="37"/>
  <c r="D478" i="37"/>
  <c r="B479" i="37"/>
  <c r="D479" i="37"/>
  <c r="B480" i="37"/>
  <c r="D480" i="37"/>
  <c r="B481" i="37"/>
  <c r="D481" i="37"/>
  <c r="B482" i="37"/>
  <c r="D482" i="37"/>
  <c r="B483" i="37"/>
  <c r="D483" i="37"/>
  <c r="B484" i="37"/>
  <c r="D484" i="37"/>
  <c r="B485" i="37"/>
  <c r="D485" i="37"/>
  <c r="B486" i="37"/>
  <c r="D486" i="37"/>
  <c r="B487" i="37"/>
  <c r="D487" i="37"/>
  <c r="B488" i="37"/>
  <c r="D488" i="37"/>
  <c r="B489" i="37"/>
  <c r="D489" i="37"/>
  <c r="B490" i="37"/>
  <c r="D490" i="37"/>
  <c r="B491" i="37"/>
  <c r="D491" i="37"/>
  <c r="B492" i="37"/>
  <c r="D492" i="37"/>
  <c r="B493" i="37"/>
  <c r="D493" i="37"/>
  <c r="B494" i="37"/>
  <c r="D494" i="37"/>
  <c r="B495" i="37"/>
  <c r="D495" i="37"/>
  <c r="B496" i="37"/>
  <c r="D496" i="37"/>
  <c r="B497" i="37"/>
  <c r="D497" i="37"/>
  <c r="B498" i="37"/>
  <c r="D498" i="37"/>
  <c r="B499" i="37"/>
  <c r="D499" i="37"/>
  <c r="B500" i="37"/>
  <c r="D500" i="37"/>
  <c r="B501" i="37"/>
  <c r="D501" i="37"/>
  <c r="B502" i="37"/>
  <c r="D502" i="37"/>
  <c r="B503" i="37"/>
  <c r="D503" i="37"/>
  <c r="B504" i="37"/>
  <c r="D504" i="37"/>
  <c r="B505" i="37"/>
  <c r="D505" i="37"/>
  <c r="B506" i="37"/>
  <c r="D506" i="37"/>
  <c r="B507" i="37"/>
  <c r="D507" i="37"/>
  <c r="B508" i="37"/>
  <c r="D508" i="37"/>
  <c r="B509" i="37"/>
  <c r="D509" i="37"/>
  <c r="B510" i="37"/>
  <c r="D510" i="37"/>
  <c r="B511" i="37"/>
  <c r="D511" i="37"/>
  <c r="B512" i="37"/>
  <c r="D512" i="37"/>
  <c r="B513" i="37"/>
  <c r="D513" i="37"/>
  <c r="B514" i="37"/>
  <c r="D514" i="37"/>
  <c r="B515" i="37"/>
  <c r="D515" i="37"/>
  <c r="B516" i="37"/>
  <c r="D516" i="37"/>
  <c r="B517" i="37"/>
  <c r="D517" i="37"/>
  <c r="B518" i="37"/>
  <c r="D518" i="37"/>
  <c r="B519" i="37"/>
  <c r="D519" i="37"/>
  <c r="B520" i="37"/>
  <c r="D520" i="37"/>
  <c r="B521" i="37"/>
  <c r="D521" i="37"/>
  <c r="B522" i="37"/>
  <c r="D522" i="37"/>
  <c r="B523" i="37"/>
  <c r="D523" i="37"/>
  <c r="B524" i="37"/>
  <c r="D524" i="37"/>
  <c r="B525" i="37"/>
  <c r="D525" i="37"/>
  <c r="B526" i="37"/>
  <c r="D526" i="37"/>
  <c r="B527" i="37"/>
  <c r="D527" i="37"/>
  <c r="B528" i="37"/>
  <c r="D528" i="37"/>
  <c r="B529" i="37"/>
  <c r="D529" i="37"/>
  <c r="B530" i="37"/>
  <c r="D530" i="37"/>
  <c r="B531" i="37"/>
  <c r="D531" i="37"/>
  <c r="B532" i="37"/>
  <c r="D532" i="37"/>
  <c r="B533" i="37"/>
  <c r="D533" i="37"/>
  <c r="B534" i="37"/>
  <c r="D534" i="37"/>
  <c r="B535" i="37"/>
  <c r="D535" i="37"/>
  <c r="B536" i="37"/>
  <c r="D536" i="37"/>
  <c r="B537" i="37"/>
  <c r="D537" i="37"/>
  <c r="B538" i="37"/>
  <c r="D538" i="37"/>
  <c r="B539" i="37"/>
  <c r="D539" i="37"/>
  <c r="B540" i="37"/>
  <c r="D540" i="37"/>
  <c r="B541" i="37"/>
  <c r="D541" i="37"/>
  <c r="B542" i="37"/>
  <c r="D542" i="37"/>
  <c r="B543" i="37"/>
  <c r="D543" i="37"/>
  <c r="B544" i="37"/>
  <c r="D544" i="37"/>
  <c r="B545" i="37"/>
  <c r="D545" i="37"/>
  <c r="B546" i="37"/>
  <c r="D546" i="37"/>
  <c r="B547" i="37"/>
  <c r="D547" i="37"/>
  <c r="B548" i="37"/>
  <c r="D548" i="37"/>
  <c r="B549" i="37"/>
  <c r="D549" i="37"/>
  <c r="B550" i="37"/>
  <c r="D550" i="37"/>
  <c r="B551" i="37"/>
  <c r="D551" i="37"/>
  <c r="B552" i="37"/>
  <c r="D552" i="37"/>
  <c r="B553" i="37"/>
  <c r="D553" i="37"/>
  <c r="B554" i="37"/>
  <c r="D554" i="37"/>
  <c r="B555" i="37"/>
  <c r="D555" i="37"/>
  <c r="B556" i="37"/>
  <c r="D556" i="37"/>
  <c r="B557" i="37"/>
  <c r="D557" i="37"/>
  <c r="B558" i="37"/>
  <c r="D558" i="37"/>
  <c r="B559" i="37"/>
  <c r="D559" i="37"/>
  <c r="B560" i="37"/>
  <c r="D560" i="37"/>
  <c r="B561" i="37"/>
  <c r="D561" i="37"/>
  <c r="B562" i="37"/>
  <c r="D562" i="37"/>
  <c r="B563" i="37"/>
  <c r="D563" i="37"/>
  <c r="B564" i="37"/>
  <c r="D564" i="37"/>
  <c r="B565" i="37"/>
  <c r="D565" i="37"/>
  <c r="B566" i="37"/>
  <c r="D566" i="37"/>
  <c r="B567" i="37"/>
  <c r="D567" i="37"/>
  <c r="B568" i="37"/>
  <c r="D568" i="37"/>
  <c r="B569" i="37"/>
  <c r="D569" i="37"/>
  <c r="B570" i="37"/>
  <c r="D570" i="37"/>
  <c r="B571" i="37"/>
  <c r="D571" i="37"/>
  <c r="B572" i="37"/>
  <c r="D572" i="37"/>
  <c r="B573" i="37"/>
  <c r="D573" i="37"/>
  <c r="B574" i="37"/>
  <c r="D574" i="37"/>
  <c r="B575" i="37"/>
  <c r="D575" i="37"/>
  <c r="B576" i="37"/>
  <c r="D576" i="37"/>
  <c r="B577" i="37"/>
  <c r="D577" i="37"/>
  <c r="B578" i="37"/>
  <c r="D578" i="37"/>
  <c r="B579" i="37"/>
  <c r="D579" i="37"/>
  <c r="B580" i="37"/>
  <c r="D580" i="37"/>
  <c r="B581" i="37"/>
  <c r="D581" i="37"/>
  <c r="B582" i="37"/>
  <c r="D582" i="37"/>
  <c r="B583" i="37"/>
  <c r="D583" i="37"/>
  <c r="B584" i="37"/>
  <c r="D584" i="37"/>
  <c r="B585" i="37"/>
  <c r="D585" i="37"/>
  <c r="B586" i="37"/>
  <c r="D586" i="37"/>
  <c r="B587" i="37"/>
  <c r="D587" i="37"/>
  <c r="B588" i="37"/>
  <c r="D588" i="37"/>
  <c r="B589" i="37"/>
  <c r="D589" i="37"/>
  <c r="B590" i="37"/>
  <c r="D590" i="37"/>
  <c r="B591" i="37"/>
  <c r="D591" i="37"/>
  <c r="B592" i="37"/>
  <c r="D592" i="37"/>
  <c r="B593" i="37"/>
  <c r="D593" i="37"/>
  <c r="B594" i="37"/>
  <c r="D594" i="37"/>
  <c r="B595" i="37"/>
  <c r="D595" i="37"/>
  <c r="B596" i="37"/>
  <c r="D596" i="37"/>
  <c r="B597" i="37"/>
  <c r="D597" i="37"/>
  <c r="B598" i="37"/>
  <c r="D598" i="37"/>
  <c r="B599" i="37"/>
  <c r="D599" i="37"/>
  <c r="B600" i="37"/>
  <c r="D600" i="37"/>
  <c r="B601" i="37"/>
  <c r="D601" i="37"/>
  <c r="B602" i="37"/>
  <c r="D602" i="37"/>
  <c r="B603" i="37"/>
  <c r="D603" i="37"/>
  <c r="B604" i="37"/>
  <c r="D604" i="37"/>
  <c r="B605" i="37"/>
  <c r="D605" i="37"/>
  <c r="B606" i="37"/>
  <c r="D606" i="37"/>
  <c r="B607" i="37"/>
  <c r="D607" i="37"/>
  <c r="B608" i="37"/>
  <c r="D608" i="37"/>
  <c r="B609" i="37"/>
  <c r="D609" i="37"/>
  <c r="B610" i="37"/>
  <c r="D610" i="37"/>
  <c r="B611" i="37"/>
  <c r="D611" i="37"/>
  <c r="B612" i="37"/>
  <c r="D612" i="37"/>
  <c r="B613" i="37"/>
  <c r="D613" i="37"/>
  <c r="B614" i="37"/>
  <c r="D614" i="37"/>
  <c r="B615" i="37"/>
  <c r="D615" i="37"/>
  <c r="B616" i="37"/>
  <c r="D616" i="37"/>
  <c r="B617" i="37"/>
  <c r="D617" i="37"/>
  <c r="B618" i="37"/>
  <c r="D618" i="37"/>
  <c r="B619" i="37"/>
  <c r="D619" i="37"/>
  <c r="B620" i="37"/>
  <c r="D620" i="37"/>
  <c r="B621" i="37"/>
  <c r="D621" i="37"/>
  <c r="B622" i="37"/>
  <c r="D622" i="37"/>
  <c r="B623" i="37"/>
  <c r="D623" i="37"/>
  <c r="B624" i="37"/>
  <c r="D624" i="37"/>
  <c r="B625" i="37"/>
  <c r="D625" i="37"/>
  <c r="B626" i="37"/>
  <c r="D626" i="37"/>
  <c r="B627" i="37"/>
  <c r="D627" i="37"/>
  <c r="B628" i="37"/>
  <c r="D628" i="37"/>
  <c r="B629" i="37"/>
  <c r="D629" i="37"/>
  <c r="B630" i="37"/>
  <c r="D630" i="37"/>
  <c r="B631" i="37"/>
  <c r="D631" i="37"/>
  <c r="B632" i="37"/>
  <c r="D632" i="37"/>
  <c r="B633" i="37"/>
  <c r="D633" i="37"/>
  <c r="B634" i="37"/>
  <c r="D634" i="37"/>
  <c r="B635" i="37"/>
  <c r="D635" i="37"/>
  <c r="B636" i="37"/>
  <c r="D636" i="37"/>
  <c r="B637" i="37"/>
  <c r="D637" i="37"/>
  <c r="B638" i="37"/>
  <c r="D638" i="37"/>
  <c r="B639" i="37"/>
  <c r="D639" i="37"/>
  <c r="B640" i="37"/>
  <c r="D640" i="37"/>
  <c r="B641" i="37"/>
  <c r="D641" i="37"/>
  <c r="B642" i="37"/>
  <c r="D642" i="37"/>
  <c r="B643" i="37"/>
  <c r="D643" i="37"/>
  <c r="B644" i="37"/>
  <c r="D644" i="37"/>
  <c r="B645" i="37"/>
  <c r="D645" i="37"/>
  <c r="B646" i="37"/>
  <c r="D646" i="37"/>
  <c r="B647" i="37"/>
  <c r="D647" i="37"/>
  <c r="B648" i="37"/>
  <c r="D648" i="37"/>
  <c r="B649" i="37"/>
  <c r="D649" i="37"/>
  <c r="B650" i="37"/>
  <c r="D650" i="37"/>
  <c r="B651" i="37"/>
  <c r="D651" i="37"/>
  <c r="B652" i="37"/>
  <c r="D652" i="37"/>
  <c r="B653" i="37"/>
  <c r="D653" i="37"/>
  <c r="B654" i="37"/>
  <c r="D654" i="37"/>
  <c r="B655" i="37"/>
  <c r="D655" i="37"/>
  <c r="B656" i="37"/>
  <c r="D656" i="37"/>
  <c r="B657" i="37"/>
  <c r="D657" i="37"/>
  <c r="B658" i="37"/>
  <c r="D658" i="37"/>
  <c r="B659" i="37"/>
  <c r="D659" i="37"/>
  <c r="B660" i="37"/>
  <c r="D660" i="37"/>
  <c r="B661" i="37"/>
  <c r="D661" i="37"/>
  <c r="B662" i="37"/>
  <c r="D662" i="37"/>
  <c r="B663" i="37"/>
  <c r="D663" i="37"/>
  <c r="B664" i="37"/>
  <c r="D664" i="37"/>
  <c r="B665" i="37"/>
  <c r="D665" i="37"/>
  <c r="B666" i="37"/>
  <c r="D666" i="37"/>
  <c r="B667" i="37"/>
  <c r="D667" i="37"/>
  <c r="B668" i="37"/>
  <c r="D668" i="37"/>
  <c r="B669" i="37"/>
  <c r="D669" i="37"/>
  <c r="B670" i="37"/>
  <c r="D670" i="37"/>
  <c r="B671" i="37"/>
  <c r="D671" i="37"/>
  <c r="B672" i="37"/>
  <c r="D672" i="37"/>
  <c r="B673" i="37"/>
  <c r="D673" i="37"/>
  <c r="B674" i="37"/>
  <c r="D674" i="37"/>
  <c r="B675" i="37"/>
  <c r="D675" i="37"/>
  <c r="B676" i="37"/>
  <c r="D676" i="37"/>
  <c r="B677" i="37"/>
  <c r="D677" i="37"/>
  <c r="B678" i="37"/>
  <c r="D678" i="37"/>
  <c r="B679" i="37"/>
  <c r="D679" i="37"/>
  <c r="B680" i="37"/>
  <c r="D680" i="37"/>
  <c r="B681" i="37"/>
  <c r="D681" i="37"/>
  <c r="B682" i="37"/>
  <c r="D682" i="37"/>
  <c r="B683" i="37"/>
  <c r="D683" i="37"/>
  <c r="B684" i="37"/>
  <c r="D684" i="37"/>
  <c r="B685" i="37"/>
  <c r="D685" i="37"/>
  <c r="B686" i="37"/>
  <c r="D686" i="37"/>
  <c r="B687" i="37"/>
  <c r="D687" i="37"/>
  <c r="B688" i="37"/>
  <c r="D688" i="37"/>
  <c r="B689" i="37"/>
  <c r="D689" i="37"/>
  <c r="B690" i="37"/>
  <c r="D690" i="37"/>
  <c r="B691" i="37"/>
  <c r="D691" i="37"/>
  <c r="B692" i="37"/>
  <c r="D692" i="37"/>
  <c r="B693" i="37"/>
  <c r="D693" i="37"/>
  <c r="B694" i="37"/>
  <c r="D694" i="37"/>
  <c r="B695" i="37"/>
  <c r="D695" i="37"/>
  <c r="B696" i="37"/>
  <c r="D696" i="37"/>
  <c r="B697" i="37"/>
  <c r="D697" i="37"/>
  <c r="B698" i="37"/>
  <c r="D698" i="37"/>
  <c r="B699" i="37"/>
  <c r="D699" i="37"/>
  <c r="B700" i="37"/>
  <c r="D700" i="37"/>
  <c r="B701" i="37"/>
  <c r="D701" i="37"/>
  <c r="B702" i="37"/>
  <c r="D702" i="37"/>
  <c r="B703" i="37"/>
  <c r="D703" i="37"/>
  <c r="B704" i="37"/>
  <c r="D704" i="37"/>
  <c r="B705" i="37"/>
  <c r="D705" i="37"/>
  <c r="B706" i="37"/>
  <c r="D706" i="37"/>
  <c r="B707" i="37"/>
  <c r="D707" i="37"/>
  <c r="B708" i="37"/>
  <c r="D708" i="37"/>
  <c r="B709" i="37"/>
  <c r="D709" i="37"/>
  <c r="B710" i="37"/>
  <c r="D710" i="37"/>
  <c r="B711" i="37"/>
  <c r="D711" i="37"/>
  <c r="B712" i="37"/>
  <c r="D712" i="37"/>
  <c r="B713" i="37"/>
  <c r="D713" i="37"/>
  <c r="B714" i="37"/>
  <c r="D714" i="37"/>
  <c r="B715" i="37"/>
  <c r="D715" i="37"/>
  <c r="B716" i="37"/>
  <c r="D716" i="37"/>
  <c r="B717" i="37"/>
  <c r="D717" i="37"/>
  <c r="B718" i="37"/>
  <c r="D718" i="37"/>
  <c r="B719" i="37"/>
  <c r="D719" i="37"/>
  <c r="B720" i="37"/>
  <c r="D720" i="37"/>
  <c r="B721" i="37"/>
  <c r="D721" i="37"/>
  <c r="B722" i="37"/>
  <c r="D722" i="37"/>
  <c r="B723" i="37"/>
  <c r="D723" i="37"/>
  <c r="B724" i="37"/>
  <c r="D724" i="37"/>
  <c r="B725" i="37"/>
  <c r="D725" i="37"/>
  <c r="B726" i="37"/>
  <c r="D726" i="37"/>
  <c r="B727" i="37"/>
  <c r="D727" i="37"/>
  <c r="B728" i="37"/>
  <c r="D728" i="37"/>
  <c r="B729" i="37"/>
  <c r="D729" i="37"/>
  <c r="B730" i="37"/>
  <c r="D730" i="37"/>
  <c r="B731" i="37"/>
  <c r="D731" i="37"/>
  <c r="B732" i="37"/>
  <c r="D732" i="37"/>
  <c r="B733" i="37"/>
  <c r="D733" i="37"/>
  <c r="B734" i="37"/>
  <c r="D734" i="37"/>
  <c r="B735" i="37"/>
  <c r="D735" i="37"/>
  <c r="B736" i="37"/>
  <c r="D736" i="37"/>
  <c r="B737" i="37"/>
  <c r="D737" i="37"/>
  <c r="B738" i="37"/>
  <c r="D738" i="37"/>
  <c r="B739" i="37"/>
  <c r="D739" i="37"/>
  <c r="B740" i="37"/>
  <c r="D740" i="37"/>
  <c r="B741" i="37"/>
  <c r="D741" i="37"/>
  <c r="B742" i="37"/>
  <c r="D742" i="37"/>
  <c r="B743" i="37"/>
  <c r="D743" i="37"/>
  <c r="B744" i="37"/>
  <c r="D744" i="37"/>
  <c r="B745" i="37"/>
  <c r="D745" i="37"/>
  <c r="B746" i="37"/>
  <c r="D746" i="37"/>
  <c r="B747" i="37"/>
  <c r="D747" i="37"/>
  <c r="B748" i="37"/>
  <c r="D748" i="37"/>
  <c r="B749" i="37"/>
  <c r="D749" i="37"/>
  <c r="B750" i="37"/>
  <c r="D750" i="37"/>
  <c r="B751" i="37"/>
  <c r="D751" i="37"/>
  <c r="B752" i="37"/>
  <c r="D752" i="37"/>
  <c r="B753" i="37"/>
  <c r="D753" i="37"/>
  <c r="B754" i="37"/>
  <c r="D754" i="37"/>
  <c r="B755" i="37"/>
  <c r="D755" i="37"/>
  <c r="B756" i="37"/>
  <c r="D756" i="37"/>
  <c r="B757" i="37"/>
  <c r="D757" i="37"/>
  <c r="B758" i="37"/>
  <c r="D758" i="37"/>
  <c r="B759" i="37"/>
  <c r="D759" i="37"/>
  <c r="B760" i="37"/>
  <c r="D760" i="37"/>
  <c r="B761" i="37"/>
  <c r="D761" i="37"/>
  <c r="B762" i="37"/>
  <c r="D762" i="37"/>
  <c r="B763" i="37"/>
  <c r="D763" i="37"/>
  <c r="B764" i="37"/>
  <c r="D764" i="37"/>
  <c r="B765" i="37"/>
  <c r="D765" i="37"/>
  <c r="B766" i="37"/>
  <c r="D766" i="37"/>
  <c r="B767" i="37"/>
  <c r="D767" i="37"/>
  <c r="B768" i="37"/>
  <c r="D768" i="37"/>
  <c r="B769" i="37"/>
  <c r="D769" i="37"/>
  <c r="B770" i="37"/>
  <c r="D770" i="37"/>
  <c r="B771" i="37"/>
  <c r="D771" i="37"/>
  <c r="B772" i="37"/>
  <c r="D772" i="37"/>
  <c r="B773" i="37"/>
  <c r="D773" i="37"/>
  <c r="B774" i="37"/>
  <c r="D774" i="37"/>
  <c r="B775" i="37"/>
  <c r="D775" i="37"/>
  <c r="B776" i="37"/>
  <c r="D776" i="37"/>
  <c r="B777" i="37"/>
  <c r="D777" i="37"/>
  <c r="B778" i="37"/>
  <c r="D778" i="37"/>
  <c r="B779" i="37"/>
  <c r="D779" i="37"/>
  <c r="B780" i="37"/>
  <c r="D780" i="37"/>
  <c r="B781" i="37"/>
  <c r="D781" i="37"/>
  <c r="B782" i="37"/>
  <c r="D782" i="37"/>
  <c r="B783" i="37"/>
  <c r="D783" i="37"/>
  <c r="B784" i="37"/>
  <c r="D784" i="37"/>
  <c r="B785" i="37"/>
  <c r="D785" i="37"/>
  <c r="B786" i="37"/>
  <c r="D786" i="37"/>
  <c r="B787" i="37"/>
  <c r="D787" i="37"/>
  <c r="B788" i="37"/>
  <c r="D788" i="37"/>
  <c r="B789" i="37"/>
  <c r="D789" i="37"/>
  <c r="B790" i="37"/>
  <c r="D790" i="37"/>
  <c r="B791" i="37"/>
  <c r="D791" i="37"/>
  <c r="B792" i="37"/>
  <c r="D792" i="37"/>
  <c r="B793" i="37"/>
  <c r="D793" i="37"/>
  <c r="B794" i="37"/>
  <c r="D794" i="37"/>
  <c r="B795" i="37"/>
  <c r="D795" i="37"/>
  <c r="B796" i="37"/>
  <c r="D796" i="37"/>
  <c r="B797" i="37"/>
  <c r="D797" i="37"/>
  <c r="B798" i="37"/>
  <c r="D798" i="37"/>
  <c r="B799" i="37"/>
  <c r="D799" i="37"/>
  <c r="B800" i="37"/>
  <c r="D800" i="37"/>
  <c r="B801" i="37"/>
  <c r="D801" i="37"/>
  <c r="B802" i="37"/>
  <c r="D802" i="37"/>
  <c r="B803" i="37"/>
  <c r="D803" i="37"/>
  <c r="B804" i="37"/>
  <c r="D804" i="37"/>
  <c r="B805" i="37"/>
  <c r="D805" i="37"/>
  <c r="B806" i="37"/>
  <c r="D806" i="37"/>
  <c r="B807" i="37"/>
  <c r="D807" i="37"/>
  <c r="B808" i="37"/>
  <c r="D808" i="37"/>
  <c r="B809" i="37"/>
  <c r="D809" i="37"/>
  <c r="B810" i="37"/>
  <c r="D810" i="37"/>
  <c r="B811" i="37"/>
  <c r="D811" i="37"/>
  <c r="B812" i="37"/>
  <c r="D812" i="37"/>
  <c r="B813" i="37"/>
  <c r="D813" i="37"/>
  <c r="B814" i="37"/>
  <c r="D814" i="37"/>
  <c r="B815" i="37"/>
  <c r="D815" i="37"/>
  <c r="B816" i="37"/>
  <c r="D816" i="37"/>
  <c r="B817" i="37"/>
  <c r="D817" i="37"/>
  <c r="B818" i="37"/>
  <c r="D818" i="37"/>
  <c r="B819" i="37"/>
  <c r="D819" i="37"/>
  <c r="B820" i="37"/>
  <c r="D820" i="37"/>
  <c r="B821" i="37"/>
  <c r="D821" i="37"/>
  <c r="B822" i="37"/>
  <c r="D822" i="37"/>
  <c r="B823" i="37"/>
  <c r="D823" i="37"/>
  <c r="B824" i="37"/>
  <c r="D824" i="37"/>
  <c r="B825" i="37"/>
  <c r="D825" i="37"/>
  <c r="B826" i="37"/>
  <c r="D826" i="37"/>
  <c r="B827" i="37"/>
  <c r="D827" i="37"/>
  <c r="B828" i="37"/>
  <c r="D828" i="37"/>
  <c r="B829" i="37"/>
  <c r="D829" i="37"/>
  <c r="B830" i="37"/>
  <c r="D830" i="37"/>
  <c r="B831" i="37"/>
  <c r="D831" i="37"/>
  <c r="B832" i="37"/>
  <c r="D832" i="37"/>
  <c r="B833" i="37"/>
  <c r="D833" i="37"/>
  <c r="B834" i="37"/>
  <c r="D834" i="37"/>
  <c r="B835" i="37"/>
  <c r="D835" i="37"/>
  <c r="B836" i="37"/>
  <c r="D836" i="37"/>
  <c r="B837" i="37"/>
  <c r="D837" i="37"/>
  <c r="B838" i="37"/>
  <c r="D838" i="37"/>
  <c r="B839" i="37"/>
  <c r="D839" i="37"/>
  <c r="B840" i="37"/>
  <c r="D840" i="37"/>
  <c r="B841" i="37"/>
  <c r="D841" i="37"/>
  <c r="B842" i="37"/>
  <c r="D842" i="37"/>
  <c r="B843" i="37"/>
  <c r="D843" i="37"/>
  <c r="B844" i="37"/>
  <c r="D844" i="37"/>
  <c r="B845" i="37"/>
  <c r="D845" i="37"/>
  <c r="B846" i="37"/>
  <c r="D846" i="37"/>
  <c r="B847" i="37"/>
  <c r="D847" i="37"/>
  <c r="B848" i="37"/>
  <c r="D848" i="37"/>
  <c r="B849" i="37"/>
  <c r="D849" i="37"/>
  <c r="B850" i="37"/>
  <c r="D850" i="37"/>
  <c r="B851" i="37"/>
  <c r="D851" i="37"/>
  <c r="B852" i="37"/>
  <c r="D852" i="37"/>
  <c r="B853" i="37"/>
  <c r="D853" i="37"/>
  <c r="B854" i="37"/>
  <c r="D854" i="37"/>
  <c r="B855" i="37"/>
  <c r="D855" i="37"/>
  <c r="B856" i="37"/>
  <c r="D856" i="37"/>
  <c r="B857" i="37"/>
  <c r="D857" i="37"/>
  <c r="B858" i="37"/>
  <c r="D858" i="37"/>
  <c r="B859" i="37"/>
  <c r="D859" i="37"/>
  <c r="B860" i="37"/>
  <c r="D860" i="37"/>
  <c r="B861" i="37"/>
  <c r="D861" i="37"/>
  <c r="B862" i="37"/>
  <c r="D862" i="37"/>
  <c r="B863" i="37"/>
  <c r="D863" i="37"/>
  <c r="B864" i="37"/>
  <c r="D864" i="37"/>
  <c r="B865" i="37"/>
  <c r="D865" i="37"/>
  <c r="B866" i="37"/>
  <c r="D866" i="37"/>
  <c r="B867" i="37"/>
  <c r="D867" i="37"/>
  <c r="B868" i="37"/>
  <c r="D868" i="37"/>
  <c r="B869" i="37"/>
  <c r="D869" i="37"/>
  <c r="B870" i="37"/>
  <c r="D870" i="37"/>
  <c r="B871" i="37"/>
  <c r="D871" i="37"/>
  <c r="B872" i="37"/>
  <c r="D872" i="37"/>
  <c r="B873" i="37"/>
  <c r="D873" i="37"/>
  <c r="B874" i="37"/>
  <c r="D874" i="37"/>
  <c r="B875" i="37"/>
  <c r="D875" i="37"/>
  <c r="B876" i="37"/>
  <c r="D876" i="37"/>
  <c r="B877" i="37"/>
  <c r="D877" i="37"/>
  <c r="B878" i="37"/>
  <c r="D878" i="37"/>
  <c r="B879" i="37"/>
  <c r="D879" i="37"/>
  <c r="B880" i="37"/>
  <c r="D880" i="37"/>
  <c r="B881" i="37"/>
  <c r="D881" i="37"/>
  <c r="B882" i="37"/>
  <c r="D882" i="37"/>
  <c r="B883" i="37"/>
  <c r="D883" i="37"/>
  <c r="B884" i="37"/>
  <c r="D884" i="37"/>
  <c r="B885" i="37"/>
  <c r="D885" i="37"/>
  <c r="B886" i="37"/>
  <c r="D886" i="37"/>
  <c r="B887" i="37"/>
  <c r="D887" i="37"/>
  <c r="B888" i="37"/>
  <c r="D888" i="37"/>
  <c r="B889" i="37"/>
  <c r="D889" i="37"/>
  <c r="B890" i="37"/>
  <c r="D890" i="37"/>
  <c r="B891" i="37"/>
  <c r="D891" i="37"/>
  <c r="B892" i="37"/>
  <c r="D892" i="37"/>
  <c r="B893" i="37"/>
  <c r="D893" i="37"/>
  <c r="B894" i="37"/>
  <c r="D894" i="37"/>
  <c r="B895" i="37"/>
  <c r="D895" i="37"/>
  <c r="B896" i="37"/>
  <c r="D896" i="37"/>
  <c r="B897" i="37"/>
  <c r="D897" i="37"/>
  <c r="B898" i="37"/>
  <c r="D898" i="37"/>
  <c r="B899" i="37"/>
  <c r="D899" i="37"/>
  <c r="B900" i="37"/>
  <c r="D900" i="37"/>
  <c r="B901" i="37"/>
  <c r="D901" i="37"/>
  <c r="B902" i="37"/>
  <c r="D902" i="37"/>
  <c r="B903" i="37"/>
  <c r="D903" i="37"/>
  <c r="B904" i="37"/>
  <c r="D904" i="37"/>
  <c r="B905" i="37"/>
  <c r="D905" i="37"/>
  <c r="B906" i="37"/>
  <c r="D906" i="37"/>
  <c r="B907" i="37"/>
  <c r="D907" i="37"/>
  <c r="B908" i="37"/>
  <c r="D908" i="37"/>
  <c r="B909" i="37"/>
  <c r="D909" i="37"/>
  <c r="B910" i="37"/>
  <c r="D910" i="37"/>
  <c r="B911" i="37"/>
  <c r="D911" i="37"/>
  <c r="B912" i="37"/>
  <c r="D912" i="37"/>
  <c r="B913" i="37"/>
  <c r="D913" i="37"/>
  <c r="B914" i="37"/>
  <c r="D914" i="37"/>
  <c r="B915" i="37"/>
  <c r="D915" i="37"/>
  <c r="B916" i="37"/>
  <c r="D916" i="37"/>
  <c r="B917" i="37"/>
  <c r="D917" i="37"/>
  <c r="B918" i="37"/>
  <c r="D918" i="37"/>
  <c r="B919" i="37"/>
  <c r="D919" i="37"/>
  <c r="B920" i="37"/>
  <c r="D920" i="37"/>
  <c r="B921" i="37"/>
  <c r="D921" i="37"/>
  <c r="B922" i="37"/>
  <c r="D922" i="37"/>
  <c r="B923" i="37"/>
  <c r="D923" i="37"/>
  <c r="B924" i="37"/>
  <c r="D924" i="37"/>
  <c r="B925" i="37"/>
  <c r="D925" i="37"/>
  <c r="B926" i="37"/>
  <c r="D926" i="37"/>
  <c r="B927" i="37"/>
  <c r="D927" i="37"/>
  <c r="B928" i="37"/>
  <c r="D928" i="37"/>
  <c r="B929" i="37"/>
  <c r="D929" i="37"/>
  <c r="B930" i="37"/>
  <c r="D930" i="37"/>
  <c r="B931" i="37"/>
  <c r="D931" i="37"/>
  <c r="B932" i="37"/>
  <c r="D932" i="37"/>
  <c r="B933" i="37"/>
  <c r="D933" i="37"/>
  <c r="B934" i="37"/>
  <c r="D934" i="37"/>
  <c r="B935" i="37"/>
  <c r="D935" i="37"/>
  <c r="B936" i="37"/>
  <c r="D936" i="37"/>
  <c r="B937" i="37"/>
  <c r="D937" i="37"/>
  <c r="B938" i="37"/>
  <c r="D938" i="37"/>
  <c r="B939" i="37"/>
  <c r="D939" i="37"/>
  <c r="B940" i="37"/>
  <c r="D940" i="37"/>
  <c r="B941" i="37"/>
  <c r="D941" i="37"/>
  <c r="B942" i="37"/>
  <c r="D942" i="37"/>
  <c r="B943" i="37"/>
  <c r="D943" i="37"/>
  <c r="B944" i="37"/>
  <c r="D944" i="37"/>
  <c r="B945" i="37"/>
  <c r="D945" i="37"/>
  <c r="B946" i="37"/>
  <c r="D946" i="37"/>
  <c r="B947" i="37"/>
  <c r="D947" i="37"/>
  <c r="B948" i="37"/>
  <c r="D948" i="37"/>
  <c r="B949" i="37"/>
  <c r="D949" i="37"/>
  <c r="B950" i="37"/>
  <c r="D950" i="37"/>
  <c r="B951" i="37"/>
  <c r="D951" i="37"/>
  <c r="B952" i="37"/>
  <c r="D952" i="37"/>
  <c r="B953" i="37"/>
  <c r="D953" i="37"/>
  <c r="B954" i="37"/>
  <c r="D954" i="37"/>
  <c r="B955" i="37"/>
  <c r="D955" i="37"/>
  <c r="B956" i="37"/>
  <c r="D956" i="37"/>
  <c r="B957" i="37"/>
  <c r="D957" i="37"/>
  <c r="B958" i="37"/>
  <c r="D958" i="37"/>
  <c r="B959" i="37"/>
  <c r="D959" i="37"/>
  <c r="B960" i="37"/>
  <c r="D960" i="37"/>
  <c r="B961" i="37"/>
  <c r="D961" i="37"/>
  <c r="B962" i="37"/>
  <c r="D962" i="37"/>
  <c r="B963" i="37"/>
  <c r="D963" i="37"/>
  <c r="B964" i="37"/>
  <c r="D964" i="37"/>
  <c r="B965" i="37"/>
  <c r="D965" i="37"/>
  <c r="B966" i="37"/>
  <c r="D966" i="37"/>
  <c r="B967" i="37"/>
  <c r="D967" i="37"/>
  <c r="B968" i="37"/>
  <c r="D968" i="37"/>
  <c r="B969" i="37"/>
  <c r="D969" i="37"/>
  <c r="B970" i="37"/>
  <c r="D970" i="37"/>
  <c r="B971" i="37"/>
  <c r="D971" i="37"/>
  <c r="B972" i="37"/>
  <c r="D972" i="37"/>
  <c r="B973" i="37"/>
  <c r="D973" i="37"/>
  <c r="B974" i="37"/>
  <c r="D974" i="37"/>
  <c r="B975" i="37"/>
  <c r="D975" i="37"/>
  <c r="B976" i="37"/>
  <c r="D976" i="37"/>
  <c r="B977" i="37"/>
  <c r="D977" i="37"/>
  <c r="B978" i="37"/>
  <c r="D978" i="37"/>
  <c r="B979" i="37"/>
  <c r="D979" i="37"/>
  <c r="B980" i="37"/>
  <c r="D980" i="37"/>
  <c r="B981" i="37"/>
  <c r="D981" i="37"/>
  <c r="B982" i="37"/>
  <c r="D982" i="37"/>
  <c r="B983" i="37"/>
  <c r="D983" i="37"/>
  <c r="B984" i="37"/>
  <c r="D984" i="37"/>
  <c r="B985" i="37"/>
  <c r="D985" i="37"/>
  <c r="B986" i="37"/>
  <c r="D986" i="37"/>
  <c r="B987" i="37"/>
  <c r="D987" i="37"/>
  <c r="B988" i="37"/>
  <c r="D988" i="37"/>
  <c r="B989" i="37"/>
  <c r="D989" i="37"/>
  <c r="B990" i="37"/>
  <c r="D990" i="37"/>
  <c r="B991" i="37"/>
  <c r="D991" i="37"/>
  <c r="B992" i="37"/>
  <c r="D992" i="37"/>
  <c r="B993" i="37"/>
  <c r="D993" i="37"/>
  <c r="B994" i="37"/>
  <c r="D994" i="37"/>
  <c r="B995" i="37"/>
  <c r="D995" i="37"/>
  <c r="B996" i="37"/>
  <c r="D996" i="37"/>
  <c r="B997" i="37"/>
  <c r="D997" i="37"/>
  <c r="B998" i="37"/>
  <c r="D998" i="37"/>
  <c r="B999" i="37"/>
  <c r="D999" i="37"/>
  <c r="B1000" i="37"/>
  <c r="D1000" i="37"/>
  <c r="B1001" i="37"/>
  <c r="D1001" i="37"/>
  <c r="B1002" i="37"/>
  <c r="D1002" i="37"/>
  <c r="B1003" i="37"/>
  <c r="D1003" i="37"/>
  <c r="B1004" i="37"/>
  <c r="D1004" i="37"/>
  <c r="B1005" i="37"/>
  <c r="D1005" i="37"/>
  <c r="B1006" i="37"/>
  <c r="D1006" i="37"/>
  <c r="B1007" i="37"/>
  <c r="D1007" i="37"/>
  <c r="B1008" i="37"/>
  <c r="D1008" i="37"/>
  <c r="B1009" i="37"/>
  <c r="D1009" i="37"/>
  <c r="B1010" i="37"/>
  <c r="D1010" i="37"/>
  <c r="B1011" i="37"/>
  <c r="D1011" i="37"/>
  <c r="B1012" i="37"/>
  <c r="D1012" i="37"/>
  <c r="B1013" i="37"/>
  <c r="D1013" i="37"/>
  <c r="B1014" i="37"/>
  <c r="D1014" i="37"/>
  <c r="B1015" i="37"/>
  <c r="D1015" i="37"/>
  <c r="B1016" i="37"/>
  <c r="D1016" i="37"/>
  <c r="B1017" i="37"/>
  <c r="D1017" i="37"/>
  <c r="B1018" i="37"/>
  <c r="D1018" i="37"/>
  <c r="B1019" i="37"/>
  <c r="D1019" i="37"/>
  <c r="B1020" i="37"/>
  <c r="D1020" i="37"/>
  <c r="B1021" i="37"/>
  <c r="D1021" i="37"/>
  <c r="B1022" i="37"/>
  <c r="D1022" i="37"/>
  <c r="B1023" i="37"/>
  <c r="D1023" i="37"/>
  <c r="B1024" i="37"/>
  <c r="D1024" i="37"/>
  <c r="B1025" i="37"/>
  <c r="D1025" i="37"/>
  <c r="B1026" i="37"/>
  <c r="D1026" i="37"/>
  <c r="B1027" i="37"/>
  <c r="D1027" i="37"/>
  <c r="B1028" i="37"/>
  <c r="D1028" i="37"/>
  <c r="B1029" i="37"/>
  <c r="D1029" i="37"/>
  <c r="B1030" i="37"/>
  <c r="D1030" i="37"/>
  <c r="B1031" i="37"/>
  <c r="D1031" i="37"/>
  <c r="B1032" i="37"/>
  <c r="D1032" i="37"/>
  <c r="B1033" i="37"/>
  <c r="D1033" i="37"/>
  <c r="B1034" i="37"/>
  <c r="D1034" i="37"/>
  <c r="B1035" i="37"/>
  <c r="D1035" i="37"/>
  <c r="B1036" i="37"/>
  <c r="D1036" i="37"/>
  <c r="B1037" i="37"/>
  <c r="D1037" i="37"/>
  <c r="B1038" i="37"/>
  <c r="D1038" i="37"/>
  <c r="B1039" i="37"/>
  <c r="D1039" i="37"/>
  <c r="B1040" i="37"/>
  <c r="D1040" i="37"/>
  <c r="B1041" i="37"/>
  <c r="D1041" i="37"/>
  <c r="B1042" i="37"/>
  <c r="D1042" i="37"/>
  <c r="B1043" i="37"/>
  <c r="D1043" i="37"/>
  <c r="B1044" i="37"/>
  <c r="D1044" i="37"/>
  <c r="B1045" i="37"/>
  <c r="D1045" i="37"/>
  <c r="B1046" i="37"/>
  <c r="D1046" i="37"/>
  <c r="B1047" i="37"/>
  <c r="D1047" i="37"/>
  <c r="B1048" i="37"/>
  <c r="D1048" i="37"/>
  <c r="B1049" i="37"/>
  <c r="D1049" i="37"/>
  <c r="B1050" i="37"/>
  <c r="D1050" i="37"/>
  <c r="B1051" i="37"/>
  <c r="D1051" i="37"/>
  <c r="B1052" i="37"/>
  <c r="D1052" i="37"/>
  <c r="B1053" i="37"/>
  <c r="D1053" i="37"/>
  <c r="B1054" i="37"/>
  <c r="D1054" i="37"/>
  <c r="B1055" i="37"/>
  <c r="D1055" i="37"/>
  <c r="B1056" i="37"/>
  <c r="D1056" i="37"/>
  <c r="B1057" i="37"/>
  <c r="D1057" i="37"/>
  <c r="B1058" i="37"/>
  <c r="D1058" i="37"/>
  <c r="B1059" i="37"/>
  <c r="D1059" i="37"/>
  <c r="B1060" i="37"/>
  <c r="D1060" i="37"/>
  <c r="B1061" i="37"/>
  <c r="D1061" i="37"/>
  <c r="B1062" i="37"/>
  <c r="D1062" i="37"/>
  <c r="B1063" i="37"/>
  <c r="D1063" i="37"/>
  <c r="B1064" i="37"/>
  <c r="D1064" i="37"/>
  <c r="B1065" i="37"/>
  <c r="D1065" i="37"/>
  <c r="B1066" i="37"/>
  <c r="D1066" i="37"/>
  <c r="B1067" i="37"/>
  <c r="D1067" i="37"/>
  <c r="B1068" i="37"/>
  <c r="D1068" i="37"/>
  <c r="B1069" i="37"/>
  <c r="D1069" i="37"/>
  <c r="B1070" i="37"/>
  <c r="D1070" i="37"/>
  <c r="B1071" i="37"/>
  <c r="D1071" i="37"/>
  <c r="B1072" i="37"/>
  <c r="D1072" i="37"/>
  <c r="B1073" i="37"/>
  <c r="D1073" i="37"/>
  <c r="B1074" i="37"/>
  <c r="D1074" i="37"/>
  <c r="B1075" i="37"/>
  <c r="D1075" i="37"/>
  <c r="B1076" i="37"/>
  <c r="D1076" i="37"/>
  <c r="B1077" i="37"/>
  <c r="D1077" i="37"/>
  <c r="B1078" i="37"/>
  <c r="D1078" i="37"/>
  <c r="B1079" i="37"/>
  <c r="D1079" i="37"/>
  <c r="B1080" i="37"/>
  <c r="D1080" i="37"/>
  <c r="B1081" i="37"/>
  <c r="D1081" i="37"/>
  <c r="B1082" i="37"/>
  <c r="D1082" i="37"/>
  <c r="B1083" i="37"/>
  <c r="D1083" i="37"/>
  <c r="B1084" i="37"/>
  <c r="D1084" i="37"/>
  <c r="B1085" i="37"/>
  <c r="D1085" i="37"/>
  <c r="B1086" i="37"/>
  <c r="D1086" i="37"/>
  <c r="B1087" i="37"/>
  <c r="D1087" i="37"/>
  <c r="B1088" i="37"/>
  <c r="D1088" i="37"/>
  <c r="B1089" i="37"/>
  <c r="D1089" i="37"/>
  <c r="B1090" i="37"/>
  <c r="D1090" i="37"/>
  <c r="B1091" i="37"/>
  <c r="D1091" i="37"/>
  <c r="B1092" i="37"/>
  <c r="D1092" i="37"/>
  <c r="B1093" i="37"/>
  <c r="D1093" i="37"/>
  <c r="B1094" i="37"/>
  <c r="D1094" i="37"/>
  <c r="B1095" i="37"/>
  <c r="D1095" i="37"/>
  <c r="B1096" i="37"/>
  <c r="D1096" i="37"/>
  <c r="B1097" i="37"/>
  <c r="D1097" i="37"/>
  <c r="B1098" i="37"/>
  <c r="D1098" i="37"/>
  <c r="B1099" i="37"/>
  <c r="D1099" i="37"/>
  <c r="B1100" i="37"/>
  <c r="D1100" i="37"/>
  <c r="B1101" i="37"/>
  <c r="D1101" i="37"/>
  <c r="B1102" i="37"/>
  <c r="D1102" i="37"/>
  <c r="B1103" i="37"/>
  <c r="D1103" i="37"/>
  <c r="B1104" i="37"/>
  <c r="D1104" i="37"/>
  <c r="B1105" i="37"/>
  <c r="D1105" i="37"/>
  <c r="B1106" i="37"/>
  <c r="D1106" i="37"/>
  <c r="B1107" i="37"/>
  <c r="D1107" i="37"/>
  <c r="B1108" i="37"/>
  <c r="D1108" i="37"/>
  <c r="B1109" i="37"/>
  <c r="D1109" i="37"/>
  <c r="B1110" i="37"/>
  <c r="D1110" i="37"/>
  <c r="B1111" i="37"/>
  <c r="D1111" i="37"/>
  <c r="B1112" i="37"/>
  <c r="D1112" i="37"/>
  <c r="B1113" i="37"/>
  <c r="D1113" i="37"/>
  <c r="B1114" i="37"/>
  <c r="D1114" i="37"/>
  <c r="B1115" i="37"/>
  <c r="D1115" i="37"/>
  <c r="B1116" i="37"/>
  <c r="D1116" i="37"/>
  <c r="B1117" i="37"/>
  <c r="D1117" i="37"/>
  <c r="B1118" i="37"/>
  <c r="D1118" i="37"/>
  <c r="B1119" i="37"/>
  <c r="D1119" i="37"/>
  <c r="B1120" i="37"/>
  <c r="D1120" i="37"/>
  <c r="B1121" i="37"/>
  <c r="D1121" i="37"/>
  <c r="B1122" i="37"/>
  <c r="D1122" i="37"/>
  <c r="B1123" i="37"/>
  <c r="D1123" i="37"/>
  <c r="B1124" i="37"/>
  <c r="D1124" i="37"/>
  <c r="B1125" i="37"/>
  <c r="D1125" i="37"/>
  <c r="B1126" i="37"/>
  <c r="D1126" i="37"/>
  <c r="B1127" i="37"/>
  <c r="D1127" i="37"/>
  <c r="B1128" i="37"/>
  <c r="D1128" i="37"/>
  <c r="B1129" i="37"/>
  <c r="D1129" i="37"/>
  <c r="B1130" i="37"/>
  <c r="D1130" i="37"/>
  <c r="B1131" i="37"/>
  <c r="D1131" i="37"/>
  <c r="B1132" i="37"/>
  <c r="D1132" i="37"/>
  <c r="B1133" i="37"/>
  <c r="D1133" i="37"/>
  <c r="B1134" i="37"/>
  <c r="D1134" i="37"/>
  <c r="B1135" i="37"/>
  <c r="D1135" i="37"/>
  <c r="B1136" i="37"/>
  <c r="D1136" i="37"/>
  <c r="B1137" i="37"/>
  <c r="D1137" i="37"/>
  <c r="B1138" i="37"/>
  <c r="D1138" i="37"/>
  <c r="B1139" i="37"/>
  <c r="D1139" i="37"/>
  <c r="B1140" i="37"/>
  <c r="D1140" i="37"/>
  <c r="B1141" i="37"/>
  <c r="D1141" i="37"/>
  <c r="B1142" i="37"/>
  <c r="D1142" i="37"/>
  <c r="B1143" i="37"/>
  <c r="D1143" i="37"/>
  <c r="B1144" i="37"/>
  <c r="D1144" i="37"/>
  <c r="B1145" i="37"/>
  <c r="D1145" i="37"/>
  <c r="B1146" i="37"/>
  <c r="D1146" i="37"/>
  <c r="B1147" i="37"/>
  <c r="D1147" i="37"/>
  <c r="B1148" i="37"/>
  <c r="D1148" i="37"/>
  <c r="B1149" i="37"/>
  <c r="D1149" i="37"/>
  <c r="B1150" i="37"/>
  <c r="D1150" i="37"/>
  <c r="B1151" i="37"/>
  <c r="D1151" i="37"/>
  <c r="B1152" i="37"/>
  <c r="D1152" i="37"/>
  <c r="B1153" i="37"/>
  <c r="D1153" i="37"/>
  <c r="B1154" i="37"/>
  <c r="D1154" i="37"/>
  <c r="B1155" i="37"/>
  <c r="D1155" i="37"/>
  <c r="B1156" i="37"/>
  <c r="D1156" i="37"/>
  <c r="B1157" i="37"/>
  <c r="D1157" i="37"/>
  <c r="B1158" i="37"/>
  <c r="D1158" i="37"/>
  <c r="B1159" i="37"/>
  <c r="D1159" i="37"/>
  <c r="B1160" i="37"/>
  <c r="D1160" i="37"/>
  <c r="B1161" i="37"/>
  <c r="D1161" i="37"/>
  <c r="B1162" i="37"/>
  <c r="D1162" i="37"/>
  <c r="B1163" i="37"/>
  <c r="D1163" i="37"/>
  <c r="B1164" i="37"/>
  <c r="D1164" i="37"/>
  <c r="B1165" i="37"/>
  <c r="D1165" i="37"/>
  <c r="B1166" i="37"/>
  <c r="D1166" i="37"/>
  <c r="B1167" i="37"/>
  <c r="D1167" i="37"/>
  <c r="B1168" i="37"/>
  <c r="D1168" i="37"/>
  <c r="B1169" i="37"/>
  <c r="D1169" i="37"/>
  <c r="B1170" i="37"/>
  <c r="D1170" i="37"/>
  <c r="B1171" i="37"/>
  <c r="D1171" i="37"/>
  <c r="B1172" i="37"/>
  <c r="D1172" i="37"/>
  <c r="B1173" i="37"/>
  <c r="D1173" i="37"/>
  <c r="B1174" i="37"/>
  <c r="D1174" i="37"/>
  <c r="B1175" i="37"/>
  <c r="D1175" i="37"/>
  <c r="B1176" i="37"/>
  <c r="D1176" i="37"/>
  <c r="B1177" i="37"/>
  <c r="D1177" i="37"/>
  <c r="B1178" i="37"/>
  <c r="D1178" i="37"/>
  <c r="B1179" i="37"/>
  <c r="D1179" i="37"/>
  <c r="B1180" i="37"/>
  <c r="D1180" i="37"/>
  <c r="B1181" i="37"/>
  <c r="D1181" i="37"/>
  <c r="B1182" i="37"/>
  <c r="D1182" i="37"/>
  <c r="B1183" i="37"/>
  <c r="D1183" i="37"/>
  <c r="B1184" i="37"/>
  <c r="D1184" i="37"/>
  <c r="B1185" i="37"/>
  <c r="D1185" i="37"/>
  <c r="B1186" i="37"/>
  <c r="D1186" i="37"/>
  <c r="B1187" i="37"/>
  <c r="D1187" i="37"/>
  <c r="B1188" i="37"/>
  <c r="D1188" i="37"/>
  <c r="B1189" i="37"/>
  <c r="D1189" i="37"/>
  <c r="B1190" i="37"/>
  <c r="D1190" i="37"/>
  <c r="B1191" i="37"/>
  <c r="D1191" i="37"/>
  <c r="B1192" i="37"/>
  <c r="D1192" i="37"/>
  <c r="B1193" i="37"/>
  <c r="D1193" i="37"/>
  <c r="B1194" i="37"/>
  <c r="D1194" i="37"/>
  <c r="B1195" i="37"/>
  <c r="D1195" i="37"/>
  <c r="B1196" i="37"/>
  <c r="D1196" i="37"/>
  <c r="B1197" i="37"/>
  <c r="D1197" i="37"/>
  <c r="B1198" i="37"/>
  <c r="D1198" i="37"/>
  <c r="B1199" i="37"/>
  <c r="D1199" i="37"/>
  <c r="B1200" i="37"/>
  <c r="D1200" i="37"/>
  <c r="B1201" i="37"/>
  <c r="D1201" i="37"/>
  <c r="B1202" i="37"/>
  <c r="D1202" i="37"/>
  <c r="B1203" i="37"/>
  <c r="D1203" i="37"/>
  <c r="B1204" i="37"/>
  <c r="D1204" i="37"/>
  <c r="B1205" i="37"/>
  <c r="D1205" i="37"/>
  <c r="B1206" i="37"/>
  <c r="D1206" i="37"/>
  <c r="B1207" i="37"/>
  <c r="D1207" i="37"/>
  <c r="B1208" i="37"/>
  <c r="D1208" i="37"/>
  <c r="B1209" i="37"/>
  <c r="D1209" i="37"/>
  <c r="B1210" i="37"/>
  <c r="D1210" i="37"/>
  <c r="B1211" i="37"/>
  <c r="D1211" i="37"/>
  <c r="B1212" i="37"/>
  <c r="D1212" i="37"/>
  <c r="B1213" i="37"/>
  <c r="D1213" i="37"/>
  <c r="B1214" i="37"/>
  <c r="D1214" i="37"/>
  <c r="B1215" i="37"/>
  <c r="D1215" i="37"/>
  <c r="B1216" i="37"/>
  <c r="D1216" i="37"/>
  <c r="B1217" i="37"/>
  <c r="D1217" i="37"/>
  <c r="B1218" i="37"/>
  <c r="D1218" i="37"/>
  <c r="B1219" i="37"/>
  <c r="D1219" i="37"/>
  <c r="B1220" i="37"/>
  <c r="D1220" i="37"/>
  <c r="B1221" i="37"/>
  <c r="D1221" i="37"/>
  <c r="B1222" i="37"/>
  <c r="D1222" i="37"/>
  <c r="B1223" i="37"/>
  <c r="D1223" i="37"/>
  <c r="B1224" i="37"/>
  <c r="D1224" i="37"/>
  <c r="B1225" i="37"/>
  <c r="D1225" i="37"/>
  <c r="B1226" i="37"/>
  <c r="D1226" i="37"/>
  <c r="B1227" i="37"/>
  <c r="D1227" i="37"/>
  <c r="B1228" i="37"/>
  <c r="D1228" i="37"/>
  <c r="B1229" i="37"/>
  <c r="D1229" i="37"/>
  <c r="B1230" i="37"/>
  <c r="D1230" i="37"/>
  <c r="B1231" i="37"/>
  <c r="D1231" i="37"/>
  <c r="B1232" i="37"/>
  <c r="D1232" i="37"/>
  <c r="B1233" i="37"/>
  <c r="D1233" i="37"/>
  <c r="B1234" i="37"/>
  <c r="D1234" i="37"/>
  <c r="B1235" i="37"/>
  <c r="D1235" i="37"/>
  <c r="B1236" i="37"/>
  <c r="D1236" i="37"/>
  <c r="B1237" i="37"/>
  <c r="D1237" i="37"/>
  <c r="B1238" i="37"/>
  <c r="D1238" i="37"/>
  <c r="B1239" i="37"/>
  <c r="D1239" i="37"/>
  <c r="B1240" i="37"/>
  <c r="D1240" i="37"/>
  <c r="B1241" i="37"/>
  <c r="D1241" i="37"/>
  <c r="B1242" i="37"/>
  <c r="D1242" i="37"/>
  <c r="B1243" i="37"/>
  <c r="D1243" i="37"/>
  <c r="B1244" i="37"/>
  <c r="D1244" i="37"/>
  <c r="B1245" i="37"/>
  <c r="D1245" i="37"/>
  <c r="B1246" i="37"/>
  <c r="D1246" i="37"/>
  <c r="B1247" i="37"/>
  <c r="D1247" i="37"/>
  <c r="B1248" i="37"/>
  <c r="D1248" i="37"/>
  <c r="B1249" i="37"/>
  <c r="D1249" i="37"/>
  <c r="B1250" i="37"/>
  <c r="D1250" i="37"/>
  <c r="B1251" i="37"/>
  <c r="D1251" i="37"/>
  <c r="B1252" i="37"/>
  <c r="D1252" i="37"/>
  <c r="B1253" i="37"/>
  <c r="D1253" i="37"/>
  <c r="B1254" i="37"/>
  <c r="D1254" i="37"/>
  <c r="B1255" i="37"/>
  <c r="D1255" i="37"/>
  <c r="B1256" i="37"/>
  <c r="D1256" i="37"/>
  <c r="B1257" i="37"/>
  <c r="D1257" i="37"/>
  <c r="B1258" i="37"/>
  <c r="D1258" i="37"/>
  <c r="B1259" i="37"/>
  <c r="D1259" i="37"/>
  <c r="B1260" i="37"/>
  <c r="D1260" i="37"/>
  <c r="B1261" i="37"/>
  <c r="D1261" i="37"/>
  <c r="B1262" i="37"/>
  <c r="D1262" i="37"/>
  <c r="B1263" i="37"/>
  <c r="D1263" i="37"/>
  <c r="B1264" i="37"/>
  <c r="D1264" i="37"/>
  <c r="B1265" i="37"/>
  <c r="D1265" i="37"/>
  <c r="B1266" i="37"/>
  <c r="D1266" i="37"/>
  <c r="B1267" i="37"/>
  <c r="D1267" i="37"/>
  <c r="B1268" i="37"/>
  <c r="D1268" i="37"/>
  <c r="B1269" i="37"/>
  <c r="D1269" i="37"/>
  <c r="B1270" i="37"/>
  <c r="D1270" i="37"/>
  <c r="B1271" i="37"/>
  <c r="D1271" i="37"/>
  <c r="B1272" i="37"/>
  <c r="D1272" i="37"/>
  <c r="B1273" i="37"/>
  <c r="D1273" i="37"/>
  <c r="B1274" i="37"/>
  <c r="D1274" i="37"/>
  <c r="B1275" i="37"/>
  <c r="D1275" i="37"/>
  <c r="B1276" i="37"/>
  <c r="D1276" i="37"/>
  <c r="B1277" i="37"/>
  <c r="D1277" i="37"/>
  <c r="B1278" i="37"/>
  <c r="D1278" i="37"/>
  <c r="B1279" i="37"/>
  <c r="D1279" i="37"/>
  <c r="B1280" i="37"/>
  <c r="D1280" i="37"/>
  <c r="B1281" i="37"/>
  <c r="D1281" i="37"/>
  <c r="B1282" i="37"/>
  <c r="D1282" i="37"/>
  <c r="B1283" i="37"/>
  <c r="D1283" i="37"/>
  <c r="B1284" i="37"/>
  <c r="D1284" i="37"/>
  <c r="B1285" i="37"/>
  <c r="D1285" i="37"/>
  <c r="B1286" i="37"/>
  <c r="D1286" i="37"/>
  <c r="B1287" i="37"/>
  <c r="D1287" i="37"/>
  <c r="B1288" i="37"/>
  <c r="D1288" i="37"/>
  <c r="B1289" i="37"/>
  <c r="D1289" i="37"/>
  <c r="B1290" i="37"/>
  <c r="D1290" i="37"/>
  <c r="B1291" i="37"/>
  <c r="D1291" i="37"/>
  <c r="B1292" i="37"/>
  <c r="D1292" i="37"/>
  <c r="B1293" i="37"/>
  <c r="D1293" i="37"/>
  <c r="B1294" i="37"/>
  <c r="D1294" i="37"/>
  <c r="B1295" i="37"/>
  <c r="D1295" i="37"/>
  <c r="B1296" i="37"/>
  <c r="D1296" i="37"/>
  <c r="B1297" i="37"/>
  <c r="D1297" i="37"/>
  <c r="B1298" i="37"/>
  <c r="D1298" i="37"/>
  <c r="B1299" i="37"/>
  <c r="D1299" i="37"/>
  <c r="B1300" i="37"/>
  <c r="D1300" i="37"/>
  <c r="B1301" i="37"/>
  <c r="D1301" i="37"/>
  <c r="B1302" i="37"/>
  <c r="D1302" i="37"/>
  <c r="B1303" i="37"/>
  <c r="D1303" i="37"/>
  <c r="B1304" i="37"/>
  <c r="D1304" i="37"/>
  <c r="B1305" i="37"/>
  <c r="D1305" i="37"/>
  <c r="B1306" i="37"/>
  <c r="D1306" i="37"/>
  <c r="B1307" i="37"/>
  <c r="D1307" i="37"/>
  <c r="B1308" i="37"/>
  <c r="D1308" i="37"/>
  <c r="B1309" i="37"/>
  <c r="D1309" i="37"/>
  <c r="B1310" i="37"/>
  <c r="D1310" i="37"/>
  <c r="B1311" i="37"/>
  <c r="D1311" i="37"/>
  <c r="B1312" i="37"/>
  <c r="D1312" i="37"/>
  <c r="B1313" i="37"/>
  <c r="D1313" i="37"/>
  <c r="B1314" i="37"/>
  <c r="D1314" i="37"/>
  <c r="B1315" i="37"/>
  <c r="D1315" i="37"/>
  <c r="B1316" i="37"/>
  <c r="D1316" i="37"/>
  <c r="B1317" i="37"/>
  <c r="D1317" i="37"/>
  <c r="B1318" i="37"/>
  <c r="D1318" i="37"/>
  <c r="B1319" i="37"/>
  <c r="D1319" i="37"/>
  <c r="B1320" i="37"/>
  <c r="D1320" i="37"/>
  <c r="B1321" i="37"/>
  <c r="D1321" i="37"/>
  <c r="B1322" i="37"/>
  <c r="D1322" i="37"/>
  <c r="B1323" i="37"/>
  <c r="D1323" i="37"/>
  <c r="B1324" i="37"/>
  <c r="D1324" i="37"/>
  <c r="B1325" i="37"/>
  <c r="D1325" i="37"/>
  <c r="B1326" i="37"/>
  <c r="D1326" i="37"/>
  <c r="B1327" i="37"/>
  <c r="D1327" i="37"/>
  <c r="B1328" i="37"/>
  <c r="D1328" i="37"/>
  <c r="B1329" i="37"/>
  <c r="D1329" i="37"/>
  <c r="B1330" i="37"/>
  <c r="D1330" i="37"/>
  <c r="B1331" i="37"/>
  <c r="D1331" i="37"/>
  <c r="B1332" i="37"/>
  <c r="D1332" i="37"/>
  <c r="B1333" i="37"/>
  <c r="D1333" i="37"/>
  <c r="B1334" i="37"/>
  <c r="D1334" i="37"/>
  <c r="B1335" i="37"/>
  <c r="D1335" i="37"/>
  <c r="B1336" i="37"/>
  <c r="D1336" i="37"/>
  <c r="B1337" i="37"/>
  <c r="D1337" i="37"/>
  <c r="B1338" i="37"/>
  <c r="D1338" i="37"/>
  <c r="B1339" i="37"/>
  <c r="D1339" i="37"/>
  <c r="B1340" i="37"/>
  <c r="D1340" i="37"/>
  <c r="B1341" i="37"/>
  <c r="D1341" i="37"/>
  <c r="B1342" i="37"/>
  <c r="D1342" i="37"/>
  <c r="B1343" i="37"/>
  <c r="D1343" i="37"/>
  <c r="B1344" i="37"/>
  <c r="D1344" i="37"/>
  <c r="B1345" i="37"/>
  <c r="D1345" i="37"/>
  <c r="B1346" i="37"/>
  <c r="D1346" i="37"/>
  <c r="B1347" i="37"/>
  <c r="D1347" i="37"/>
  <c r="B1348" i="37"/>
  <c r="D1348" i="37"/>
  <c r="B1349" i="37"/>
  <c r="D1349" i="37"/>
  <c r="B1350" i="37"/>
  <c r="D1350" i="37"/>
  <c r="B1351" i="37"/>
  <c r="D1351" i="37"/>
  <c r="B1352" i="37"/>
  <c r="D1352" i="37"/>
  <c r="B1353" i="37"/>
  <c r="D1353" i="37"/>
  <c r="B1354" i="37"/>
  <c r="D1354" i="37"/>
  <c r="B1355" i="37"/>
  <c r="D1355" i="37"/>
  <c r="B1356" i="37"/>
  <c r="D1356" i="37"/>
  <c r="B1357" i="37"/>
  <c r="D1357" i="37"/>
  <c r="B1358" i="37"/>
  <c r="D1358" i="37"/>
  <c r="B1359" i="37"/>
  <c r="D1359" i="37"/>
  <c r="B1360" i="37"/>
  <c r="D1360" i="37"/>
  <c r="B1361" i="37"/>
  <c r="D1361" i="37"/>
  <c r="B1362" i="37"/>
  <c r="D1362" i="37"/>
  <c r="B1363" i="37"/>
  <c r="D1363" i="37"/>
  <c r="B1364" i="37"/>
  <c r="D1364" i="37"/>
  <c r="B1365" i="37"/>
  <c r="D1365" i="37"/>
  <c r="B1366" i="37"/>
  <c r="D1366" i="37"/>
  <c r="B1367" i="37"/>
  <c r="D1367" i="37"/>
  <c r="B1368" i="37"/>
  <c r="D1368" i="37"/>
  <c r="B1369" i="37"/>
  <c r="D1369" i="37"/>
  <c r="B1370" i="37"/>
  <c r="D1370" i="37"/>
  <c r="B1371" i="37"/>
  <c r="D1371" i="37"/>
  <c r="B1372" i="37"/>
  <c r="D1372" i="37"/>
  <c r="B1373" i="37"/>
  <c r="D1373" i="37"/>
  <c r="B1374" i="37"/>
  <c r="D1374" i="37"/>
  <c r="B1375" i="37"/>
  <c r="D1375" i="37"/>
  <c r="B1376" i="37"/>
  <c r="D1376" i="37"/>
  <c r="B1377" i="37"/>
  <c r="D1377" i="37"/>
  <c r="B1378" i="37"/>
  <c r="D1378" i="37"/>
  <c r="B1379" i="37"/>
  <c r="D1379" i="37"/>
  <c r="B1380" i="37"/>
  <c r="D1380" i="37"/>
  <c r="B1381" i="37"/>
  <c r="D1381" i="37"/>
  <c r="B1382" i="37"/>
  <c r="D1382" i="37"/>
  <c r="B1383" i="37"/>
  <c r="D1383" i="37"/>
  <c r="B1384" i="37"/>
  <c r="D1384" i="37"/>
  <c r="B1385" i="37"/>
  <c r="D1385" i="37"/>
  <c r="B1386" i="37"/>
  <c r="D1386" i="37"/>
  <c r="B1387" i="37"/>
  <c r="D1387" i="37"/>
  <c r="B1388" i="37"/>
  <c r="D1388" i="37"/>
  <c r="B1389" i="37"/>
  <c r="D1389" i="37"/>
  <c r="B1390" i="37"/>
  <c r="D1390" i="37"/>
  <c r="B1391" i="37"/>
  <c r="D1391" i="37"/>
  <c r="B1392" i="37"/>
  <c r="D1392" i="37"/>
  <c r="B1393" i="37"/>
  <c r="D1393" i="37"/>
  <c r="B1394" i="37"/>
  <c r="D1394" i="37"/>
  <c r="B1395" i="37"/>
  <c r="D1395" i="37"/>
  <c r="B1396" i="37"/>
  <c r="D1396" i="37"/>
  <c r="B1397" i="37"/>
  <c r="D1397" i="37"/>
  <c r="B1398" i="37"/>
  <c r="D1398" i="37"/>
  <c r="B1399" i="37"/>
  <c r="D1399" i="37"/>
  <c r="B1400" i="37"/>
  <c r="D1400" i="37"/>
  <c r="B1401" i="37"/>
  <c r="D1401" i="37"/>
  <c r="B1402" i="37"/>
  <c r="D1402" i="37"/>
  <c r="B1403" i="37"/>
  <c r="D1403" i="37"/>
  <c r="B1404" i="37"/>
  <c r="D1404" i="37"/>
  <c r="B1405" i="37"/>
  <c r="D1405" i="37"/>
  <c r="B1406" i="37"/>
  <c r="D1406" i="37"/>
  <c r="B1407" i="37"/>
  <c r="D1407" i="37"/>
  <c r="B1408" i="37"/>
  <c r="D1408" i="37"/>
  <c r="B1409" i="37"/>
  <c r="D1409" i="37"/>
  <c r="B1410" i="37"/>
  <c r="D1410" i="37"/>
  <c r="B1411" i="37"/>
  <c r="D1411" i="37"/>
  <c r="B1412" i="37"/>
  <c r="D1412" i="37"/>
  <c r="B1413" i="37"/>
  <c r="D1413" i="37"/>
  <c r="B1414" i="37"/>
  <c r="D1414" i="37"/>
  <c r="B1415" i="37"/>
  <c r="D1415" i="37"/>
  <c r="B1416" i="37"/>
  <c r="D1416" i="37"/>
  <c r="B1417" i="37"/>
  <c r="D1417" i="37"/>
  <c r="B1418" i="37"/>
  <c r="D1418" i="37"/>
  <c r="B1419" i="37"/>
  <c r="D1419" i="37"/>
  <c r="B1420" i="37"/>
  <c r="D1420" i="37"/>
  <c r="B1421" i="37"/>
  <c r="D1421" i="37"/>
  <c r="B1422" i="37"/>
  <c r="D1422" i="37"/>
  <c r="B1423" i="37"/>
  <c r="D1423" i="37"/>
  <c r="B1424" i="37"/>
  <c r="D1424" i="37"/>
  <c r="B1425" i="37"/>
  <c r="D1425" i="37"/>
  <c r="B1426" i="37"/>
  <c r="D1426" i="37"/>
  <c r="B1427" i="37"/>
  <c r="D1427" i="37"/>
  <c r="B1428" i="37"/>
  <c r="D1428" i="37"/>
  <c r="B1429" i="37"/>
  <c r="D1429" i="37"/>
  <c r="B1430" i="37"/>
  <c r="D1430" i="37"/>
  <c r="B1431" i="37"/>
  <c r="D1431" i="37"/>
  <c r="B1432" i="37"/>
  <c r="D1432" i="37"/>
  <c r="B1433" i="37"/>
  <c r="D1433" i="37"/>
  <c r="B1434" i="37"/>
  <c r="D1434" i="37"/>
  <c r="B1435" i="37"/>
  <c r="D1435" i="37"/>
  <c r="B1436" i="37"/>
  <c r="D1436" i="37"/>
  <c r="B1437" i="37"/>
  <c r="D1437" i="37"/>
  <c r="B1438" i="37"/>
  <c r="D1438" i="37"/>
  <c r="B1439" i="37"/>
  <c r="D1439" i="37"/>
  <c r="B1440" i="37"/>
  <c r="D1440" i="37"/>
  <c r="B1441" i="37"/>
  <c r="D1441" i="37"/>
  <c r="B1442" i="37"/>
  <c r="D1442" i="37"/>
  <c r="B1443" i="37"/>
  <c r="D1443" i="37"/>
  <c r="B1444" i="37"/>
  <c r="D1444" i="37"/>
  <c r="B1445" i="37"/>
  <c r="D1445" i="37"/>
  <c r="B1446" i="37"/>
  <c r="D1446" i="37"/>
  <c r="B1447" i="37"/>
  <c r="D1447" i="37"/>
  <c r="B1448" i="37"/>
  <c r="D1448" i="37"/>
  <c r="B1449" i="37"/>
  <c r="D1449" i="37"/>
  <c r="B1450" i="37"/>
  <c r="D1450" i="37"/>
  <c r="B1451" i="37"/>
  <c r="D1451" i="37"/>
  <c r="B1452" i="37"/>
  <c r="D1452" i="37"/>
  <c r="B1453" i="37"/>
  <c r="D1453" i="37"/>
  <c r="B1454" i="37"/>
  <c r="D1454" i="37"/>
  <c r="B1455" i="37"/>
  <c r="D1455" i="37"/>
  <c r="B1456" i="37"/>
  <c r="D1456" i="37"/>
  <c r="B1457" i="37"/>
  <c r="D1457" i="37"/>
  <c r="B1458" i="37"/>
  <c r="D1458" i="37"/>
  <c r="B1459" i="37"/>
  <c r="D1459" i="37"/>
  <c r="B1460" i="37"/>
  <c r="D1460" i="37"/>
  <c r="B1461" i="37"/>
  <c r="D1461" i="37"/>
  <c r="B1462" i="37"/>
  <c r="D1462" i="37"/>
  <c r="B1463" i="37"/>
  <c r="D1463" i="37"/>
  <c r="B1464" i="37"/>
  <c r="D1464" i="37"/>
  <c r="B1465" i="37"/>
  <c r="D1465" i="37"/>
  <c r="B1466" i="37"/>
  <c r="D1466" i="37"/>
  <c r="B1467" i="37"/>
  <c r="D1467" i="37"/>
  <c r="B1468" i="37"/>
  <c r="D1468" i="37"/>
  <c r="B1469" i="37"/>
  <c r="D1469" i="37"/>
  <c r="B1470" i="37"/>
  <c r="D1470" i="37"/>
  <c r="B1471" i="37"/>
  <c r="D1471" i="37"/>
  <c r="B1472" i="37"/>
  <c r="D1472" i="37"/>
  <c r="B1473" i="37"/>
  <c r="D1473" i="37"/>
  <c r="B1474" i="37"/>
  <c r="D1474" i="37"/>
  <c r="B1475" i="37"/>
  <c r="D1475" i="37"/>
  <c r="B1476" i="37"/>
  <c r="D1476" i="37"/>
  <c r="B1477" i="37"/>
  <c r="D1477" i="37"/>
  <c r="B1478" i="37"/>
  <c r="D1478" i="37"/>
  <c r="B1479" i="37"/>
  <c r="D1479" i="37"/>
  <c r="B1480" i="37"/>
  <c r="D1480" i="37"/>
  <c r="B1481" i="37"/>
  <c r="D1481" i="37"/>
  <c r="B1482" i="37"/>
  <c r="D1482" i="37"/>
  <c r="B1483" i="37"/>
  <c r="D1483" i="37"/>
  <c r="B1484" i="37"/>
  <c r="D1484" i="37"/>
  <c r="B1485" i="37"/>
  <c r="D1485" i="37"/>
  <c r="B1486" i="37"/>
  <c r="D1486" i="37"/>
  <c r="B1487" i="37"/>
  <c r="D1487" i="37"/>
  <c r="B1488" i="37"/>
  <c r="D1488" i="37"/>
  <c r="B1489" i="37"/>
  <c r="D1489" i="37"/>
  <c r="B1490" i="37"/>
  <c r="D1490" i="37"/>
  <c r="B1491" i="37"/>
  <c r="D1491" i="37"/>
  <c r="B1492" i="37"/>
  <c r="D1492" i="37"/>
  <c r="B1493" i="37"/>
  <c r="D1493" i="37"/>
  <c r="B1494" i="37"/>
  <c r="D1494" i="37"/>
  <c r="B1495" i="37"/>
  <c r="D1495" i="37"/>
  <c r="B1496" i="37"/>
  <c r="D1496" i="37"/>
  <c r="B1497" i="37"/>
  <c r="D1497" i="37"/>
  <c r="B1498" i="37"/>
  <c r="D1498" i="37"/>
  <c r="B1499" i="37"/>
  <c r="D1499" i="37"/>
  <c r="B1500" i="37"/>
  <c r="D1500" i="37"/>
  <c r="B1501" i="37"/>
  <c r="D1501" i="37"/>
  <c r="B1502" i="37"/>
  <c r="D1502" i="37"/>
  <c r="B1503" i="37"/>
  <c r="D1503" i="37"/>
  <c r="B1504" i="37"/>
  <c r="D1504" i="37"/>
  <c r="B1505" i="37"/>
  <c r="D1505" i="37"/>
  <c r="B1506" i="37"/>
  <c r="D1506" i="37"/>
  <c r="B1507" i="37"/>
  <c r="D1507" i="37"/>
  <c r="B1508" i="37"/>
  <c r="D1508" i="37"/>
  <c r="B1509" i="37"/>
  <c r="D1509" i="37"/>
  <c r="B1510" i="37"/>
  <c r="D1510" i="37"/>
  <c r="B1511" i="37"/>
  <c r="D1511" i="37"/>
  <c r="B1512" i="37"/>
  <c r="D1512" i="37"/>
  <c r="B1513" i="37"/>
  <c r="D1513" i="37"/>
  <c r="B1514" i="37"/>
  <c r="D1514" i="37"/>
  <c r="B1515" i="37"/>
  <c r="D1515" i="37"/>
  <c r="B1516" i="37"/>
  <c r="D1516" i="37"/>
  <c r="B1517" i="37"/>
  <c r="D1517" i="37"/>
  <c r="B1518" i="37"/>
  <c r="D1518" i="37"/>
  <c r="B1519" i="37"/>
  <c r="D1519" i="37"/>
  <c r="B1520" i="37"/>
  <c r="D1520" i="37"/>
  <c r="B1521" i="37"/>
  <c r="D1521" i="37"/>
  <c r="B1522" i="37"/>
  <c r="D1522" i="37"/>
  <c r="B1523" i="37"/>
  <c r="D1523" i="37"/>
  <c r="B1524" i="37"/>
  <c r="D1524" i="37"/>
  <c r="B1525" i="37"/>
  <c r="D1525" i="37"/>
  <c r="B1526" i="37"/>
  <c r="D1526" i="37"/>
  <c r="B1527" i="37"/>
  <c r="D1527" i="37"/>
  <c r="B1528" i="37"/>
  <c r="D1528" i="37"/>
  <c r="B1529" i="37"/>
  <c r="D1529" i="37"/>
  <c r="B1530" i="37"/>
  <c r="D1530" i="37"/>
  <c r="B1531" i="37"/>
  <c r="D1531" i="37"/>
  <c r="B1532" i="37"/>
  <c r="D1532" i="37"/>
  <c r="B1533" i="37"/>
  <c r="D1533" i="37"/>
  <c r="B1534" i="37"/>
  <c r="D1534" i="37"/>
  <c r="B1535" i="37"/>
  <c r="D1535" i="37"/>
  <c r="B1536" i="37"/>
  <c r="D1536" i="37"/>
  <c r="B1537" i="37"/>
  <c r="D1537" i="37"/>
  <c r="B1538" i="37"/>
  <c r="D1538" i="37"/>
  <c r="B1539" i="37"/>
  <c r="D1539" i="37"/>
  <c r="B1540" i="37"/>
  <c r="D1540" i="37"/>
  <c r="B1541" i="37"/>
  <c r="D1541" i="37"/>
  <c r="B1542" i="37"/>
  <c r="D1542" i="37"/>
  <c r="B1543" i="37"/>
  <c r="D1543" i="37"/>
  <c r="B1544" i="37"/>
  <c r="D1544" i="37"/>
  <c r="B1545" i="37"/>
  <c r="D1545" i="37"/>
  <c r="B1546" i="37"/>
  <c r="D1546" i="37"/>
  <c r="B1547" i="37"/>
  <c r="D1547" i="37"/>
  <c r="B1548" i="37"/>
  <c r="D1548" i="37"/>
  <c r="B1549" i="37"/>
  <c r="D1549" i="37"/>
  <c r="B1550" i="37"/>
  <c r="D1550" i="37"/>
  <c r="B1551" i="37"/>
  <c r="D1551" i="37"/>
  <c r="B1552" i="37"/>
  <c r="D1552" i="37"/>
  <c r="B1553" i="37"/>
  <c r="D1553" i="37"/>
  <c r="B1554" i="37"/>
  <c r="D1554" i="37"/>
  <c r="B1555" i="37"/>
  <c r="D1555" i="37"/>
  <c r="B1556" i="37"/>
  <c r="D1556" i="37"/>
  <c r="B1557" i="37"/>
  <c r="D1557" i="37"/>
  <c r="B1558" i="37"/>
  <c r="D1558" i="37"/>
  <c r="B1559" i="37"/>
  <c r="D1559" i="37"/>
  <c r="B1560" i="37"/>
  <c r="D1560" i="37"/>
  <c r="B1561" i="37"/>
  <c r="D1561" i="37"/>
  <c r="B1562" i="37"/>
  <c r="D1562" i="37"/>
  <c r="B1563" i="37"/>
  <c r="D1563" i="37"/>
  <c r="B1564" i="37"/>
  <c r="D1564" i="37"/>
  <c r="B1565" i="37"/>
  <c r="D1565" i="37"/>
  <c r="B1566" i="37"/>
  <c r="D1566" i="37"/>
  <c r="B1567" i="37"/>
  <c r="D1567" i="37"/>
  <c r="B1568" i="37"/>
  <c r="D1568" i="37"/>
  <c r="B1569" i="37"/>
  <c r="D1569" i="37"/>
  <c r="B1570" i="37"/>
  <c r="D1570" i="37"/>
  <c r="B1571" i="37"/>
  <c r="D1571" i="37"/>
  <c r="B1572" i="37"/>
  <c r="D1572" i="37"/>
  <c r="B1573" i="37"/>
  <c r="D1573" i="37"/>
  <c r="B1574" i="37"/>
  <c r="D1574" i="37"/>
  <c r="B1575" i="37"/>
  <c r="D1575" i="37"/>
  <c r="B1576" i="37"/>
  <c r="D1576" i="37"/>
  <c r="B1577" i="37"/>
  <c r="D1577" i="37"/>
  <c r="B1578" i="37"/>
  <c r="D1578" i="37"/>
  <c r="B1579" i="37"/>
  <c r="D1579" i="37"/>
  <c r="B1580" i="37"/>
  <c r="D1580" i="37"/>
  <c r="B1581" i="37"/>
  <c r="D1581" i="37"/>
  <c r="B1582" i="37"/>
  <c r="D1582" i="37"/>
  <c r="B1583" i="37"/>
  <c r="D1583" i="37"/>
  <c r="B1584" i="37"/>
  <c r="D1584" i="37"/>
  <c r="B1585" i="37"/>
  <c r="D1585" i="37"/>
  <c r="B1586" i="37"/>
  <c r="D1586" i="37"/>
  <c r="B1587" i="37"/>
  <c r="D1587" i="37"/>
  <c r="B1588" i="37"/>
  <c r="D1588" i="37"/>
  <c r="B1589" i="37"/>
  <c r="D1589" i="37"/>
  <c r="B1590" i="37"/>
  <c r="D1590" i="37"/>
  <c r="B1591" i="37"/>
  <c r="D1591" i="37"/>
  <c r="B1592" i="37"/>
  <c r="D1592" i="37"/>
  <c r="B1593" i="37"/>
  <c r="D1593" i="37"/>
  <c r="B1594" i="37"/>
  <c r="D1594" i="37"/>
  <c r="B1595" i="37"/>
  <c r="D1595" i="37"/>
  <c r="B1596" i="37"/>
  <c r="D1596" i="37"/>
  <c r="B1597" i="37"/>
  <c r="D1597" i="37"/>
  <c r="B1598" i="37"/>
  <c r="D1598" i="37"/>
  <c r="B1599" i="37"/>
  <c r="D1599" i="37"/>
  <c r="B1600" i="37"/>
  <c r="D1600" i="37"/>
  <c r="B1601" i="37"/>
  <c r="D1601" i="37"/>
  <c r="B1602" i="37"/>
  <c r="D1602" i="37"/>
  <c r="B1603" i="37"/>
  <c r="D1603" i="37"/>
  <c r="B1604" i="37"/>
  <c r="D1604" i="37"/>
  <c r="B1605" i="37"/>
  <c r="D1605" i="37"/>
  <c r="B1606" i="37"/>
  <c r="D1606" i="37"/>
  <c r="B1607" i="37"/>
  <c r="D1607" i="37"/>
  <c r="B1608" i="37"/>
  <c r="D1608" i="37"/>
  <c r="B1609" i="37"/>
  <c r="D1609" i="37"/>
  <c r="B1610" i="37"/>
  <c r="D1610" i="37"/>
  <c r="B1611" i="37"/>
  <c r="D1611" i="37"/>
  <c r="B1612" i="37"/>
  <c r="D1612" i="37"/>
  <c r="B1613" i="37"/>
  <c r="D1613" i="37"/>
  <c r="B1614" i="37"/>
  <c r="D1614" i="37"/>
  <c r="B1615" i="37"/>
  <c r="D1615" i="37"/>
  <c r="B1616" i="37"/>
  <c r="D1616" i="37"/>
  <c r="B1617" i="37"/>
  <c r="D1617" i="37"/>
  <c r="B1618" i="37"/>
  <c r="D1618" i="37"/>
  <c r="B1619" i="37"/>
  <c r="D1619" i="37"/>
  <c r="B1620" i="37"/>
  <c r="D1620" i="37"/>
  <c r="B1621" i="37"/>
  <c r="D1621" i="37"/>
  <c r="B1622" i="37"/>
  <c r="D1622" i="37"/>
  <c r="B1623" i="37"/>
  <c r="D1623" i="37"/>
  <c r="B1624" i="37"/>
  <c r="D1624" i="37"/>
  <c r="B1625" i="37"/>
  <c r="D1625" i="37"/>
  <c r="B1626" i="37"/>
  <c r="D1626" i="37"/>
  <c r="B1627" i="37"/>
  <c r="D1627" i="37"/>
  <c r="B1628" i="37"/>
  <c r="D1628" i="37"/>
  <c r="B1629" i="37"/>
  <c r="D1629" i="37"/>
  <c r="B1630" i="37"/>
  <c r="D1630" i="37"/>
  <c r="B1631" i="37"/>
  <c r="D1631" i="37"/>
  <c r="B1632" i="37"/>
  <c r="D1632" i="37"/>
  <c r="B1633" i="37"/>
  <c r="D1633" i="37"/>
  <c r="B1634" i="37"/>
  <c r="D1634" i="37"/>
  <c r="B1635" i="37"/>
  <c r="D1635" i="37"/>
  <c r="B1636" i="37"/>
  <c r="D1636" i="37"/>
  <c r="B1637" i="37"/>
  <c r="D1637" i="37"/>
  <c r="B1638" i="37"/>
  <c r="D1638" i="37"/>
  <c r="B1639" i="37"/>
  <c r="D1639" i="37"/>
  <c r="B1640" i="37"/>
  <c r="D1640" i="37"/>
  <c r="B1641" i="37"/>
  <c r="D1641" i="37"/>
  <c r="B1642" i="37"/>
  <c r="D1642" i="37"/>
  <c r="B1643" i="37"/>
  <c r="D1643" i="37"/>
  <c r="B1644" i="37"/>
  <c r="D1644" i="37"/>
  <c r="B1645" i="37"/>
  <c r="D1645" i="37"/>
  <c r="B1646" i="37"/>
  <c r="D1646" i="37"/>
  <c r="B1647" i="37"/>
  <c r="D1647" i="37"/>
  <c r="B1648" i="37"/>
  <c r="D1648" i="37"/>
  <c r="B1649" i="37"/>
  <c r="D1649" i="37"/>
  <c r="B1650" i="37"/>
  <c r="D1650" i="37"/>
  <c r="B1651" i="37"/>
  <c r="D1651" i="37"/>
  <c r="B1652" i="37"/>
  <c r="D1652" i="37"/>
  <c r="B1653" i="37"/>
  <c r="D1653" i="37"/>
  <c r="B1654" i="37"/>
  <c r="D1654" i="37"/>
  <c r="B1655" i="37"/>
  <c r="D1655" i="37"/>
  <c r="B1656" i="37"/>
  <c r="D1656" i="37"/>
  <c r="B1657" i="37"/>
  <c r="D1657" i="37"/>
  <c r="B1658" i="37"/>
  <c r="D1658" i="37"/>
  <c r="B1659" i="37"/>
  <c r="D1659" i="37"/>
  <c r="B1660" i="37"/>
  <c r="D1660" i="37"/>
  <c r="B1661" i="37"/>
  <c r="D1661" i="37"/>
  <c r="B1662" i="37"/>
  <c r="D1662" i="37"/>
  <c r="B1663" i="37"/>
  <c r="D1663" i="37"/>
  <c r="B1664" i="37"/>
  <c r="D1664" i="37"/>
  <c r="B1665" i="37"/>
  <c r="D1665" i="37"/>
  <c r="B1666" i="37"/>
  <c r="D1666" i="37"/>
  <c r="B1667" i="37"/>
  <c r="D1667" i="37"/>
  <c r="B1668" i="37"/>
  <c r="D1668" i="37"/>
  <c r="B1669" i="37"/>
  <c r="D1669" i="37"/>
  <c r="B1670" i="37"/>
  <c r="D1670" i="37"/>
  <c r="B1671" i="37"/>
  <c r="D1671" i="37"/>
  <c r="B1672" i="37"/>
  <c r="D1672" i="37"/>
  <c r="B1673" i="37"/>
  <c r="D1673" i="37"/>
  <c r="B1674" i="37"/>
  <c r="D1674" i="37"/>
  <c r="B1675" i="37"/>
  <c r="D1675" i="37"/>
  <c r="B1676" i="37"/>
  <c r="D1676" i="37"/>
  <c r="B1677" i="37"/>
  <c r="D1677" i="37"/>
  <c r="B1678" i="37"/>
  <c r="D1678" i="37"/>
  <c r="B1679" i="37"/>
  <c r="D1679" i="37"/>
  <c r="B1680" i="37"/>
  <c r="D1680" i="37"/>
  <c r="B1681" i="37"/>
  <c r="D1681" i="37"/>
  <c r="B1682" i="37"/>
  <c r="D1682" i="37"/>
  <c r="B1683" i="37"/>
  <c r="D1683" i="37"/>
  <c r="B1684" i="37"/>
  <c r="D1684" i="37"/>
  <c r="B1685" i="37"/>
  <c r="D1685" i="37"/>
  <c r="B1686" i="37"/>
  <c r="D1686" i="37"/>
  <c r="B1687" i="37"/>
  <c r="D1687" i="37"/>
  <c r="B1688" i="37"/>
  <c r="D1688" i="37"/>
  <c r="B1689" i="37"/>
  <c r="D1689" i="37"/>
  <c r="B1690" i="37"/>
  <c r="D1690" i="37"/>
  <c r="B1691" i="37"/>
  <c r="D1691" i="37"/>
  <c r="B1692" i="37"/>
  <c r="D1692" i="37"/>
  <c r="B1693" i="37"/>
  <c r="D1693" i="37"/>
  <c r="B1694" i="37"/>
  <c r="D1694" i="37"/>
  <c r="B1695" i="37"/>
  <c r="D1695" i="37"/>
  <c r="B1696" i="37"/>
  <c r="D1696" i="37"/>
  <c r="B1697" i="37"/>
  <c r="D1697" i="37"/>
  <c r="B1698" i="37"/>
  <c r="D1698" i="37"/>
  <c r="B1699" i="37"/>
  <c r="D1699" i="37"/>
  <c r="B1700" i="37"/>
  <c r="D1700" i="37"/>
  <c r="B1701" i="37"/>
  <c r="D1701" i="37"/>
  <c r="B1702" i="37"/>
  <c r="D1702" i="37"/>
  <c r="B1703" i="37"/>
  <c r="D1703" i="37"/>
  <c r="B1704" i="37"/>
  <c r="D1704" i="37"/>
  <c r="B1705" i="37"/>
  <c r="D1705" i="37"/>
  <c r="B1706" i="37"/>
  <c r="D1706" i="37"/>
  <c r="B1707" i="37"/>
  <c r="D1707" i="37"/>
  <c r="B1708" i="37"/>
  <c r="D1708" i="37"/>
  <c r="B1709" i="37"/>
  <c r="D1709" i="37"/>
  <c r="B1710" i="37"/>
  <c r="D1710" i="37"/>
  <c r="B1711" i="37"/>
  <c r="D1711" i="37"/>
  <c r="B1712" i="37"/>
  <c r="D1712" i="37"/>
  <c r="B1713" i="37"/>
  <c r="D1713" i="37"/>
  <c r="B1714" i="37"/>
  <c r="D1714" i="37"/>
  <c r="B1715" i="37"/>
  <c r="D1715" i="37"/>
  <c r="B1716" i="37"/>
  <c r="D1716" i="37"/>
  <c r="B1717" i="37"/>
  <c r="D1717" i="37"/>
  <c r="B1718" i="37"/>
  <c r="D1718" i="37"/>
  <c r="B1719" i="37"/>
  <c r="D1719" i="37"/>
  <c r="B1720" i="37"/>
  <c r="D1720" i="37"/>
  <c r="B1721" i="37"/>
  <c r="D1721" i="37"/>
  <c r="B1722" i="37"/>
  <c r="D1722" i="37"/>
  <c r="B1723" i="37"/>
  <c r="D1723" i="37"/>
  <c r="B1724" i="37"/>
  <c r="D1724" i="37"/>
  <c r="B1725" i="37"/>
  <c r="D1725" i="37"/>
  <c r="B1726" i="37"/>
  <c r="D1726" i="37"/>
  <c r="B1727" i="37"/>
  <c r="D1727" i="37"/>
  <c r="B1728" i="37"/>
  <c r="D1728" i="37"/>
  <c r="B1729" i="37"/>
  <c r="D1729" i="37"/>
  <c r="B1730" i="37"/>
  <c r="D1730" i="37"/>
  <c r="B1731" i="37"/>
  <c r="D1731" i="37"/>
  <c r="B1732" i="37"/>
  <c r="D1732" i="37"/>
  <c r="B1733" i="37"/>
  <c r="D1733" i="37"/>
  <c r="B1734" i="37"/>
  <c r="D1734" i="37"/>
  <c r="B1735" i="37"/>
  <c r="D1735" i="37"/>
  <c r="B1736" i="37"/>
  <c r="D1736" i="37"/>
  <c r="B1737" i="37"/>
  <c r="D1737" i="37"/>
  <c r="B1738" i="37"/>
  <c r="D1738" i="37"/>
  <c r="B1739" i="37"/>
  <c r="D1739" i="37"/>
  <c r="B1740" i="37"/>
  <c r="D1740" i="37"/>
  <c r="B1741" i="37"/>
  <c r="D1741" i="37"/>
  <c r="B1742" i="37"/>
  <c r="D1742" i="37"/>
  <c r="B1743" i="37"/>
  <c r="D1743" i="37"/>
  <c r="B1744" i="37"/>
  <c r="D1744" i="37"/>
  <c r="B1745" i="37"/>
  <c r="D1745" i="37"/>
  <c r="B1746" i="37"/>
  <c r="D1746" i="37"/>
  <c r="B1747" i="37"/>
  <c r="D1747" i="37"/>
  <c r="B1748" i="37"/>
  <c r="D1748" i="37"/>
  <c r="B1749" i="37"/>
  <c r="D1749" i="37"/>
  <c r="B1750" i="37"/>
  <c r="D1750" i="37"/>
  <c r="B1751" i="37"/>
  <c r="D1751" i="37"/>
  <c r="B1752" i="37"/>
  <c r="D1752" i="37"/>
  <c r="B1753" i="37"/>
  <c r="D1753" i="37"/>
  <c r="B1754" i="37"/>
  <c r="D1754" i="37"/>
  <c r="B1755" i="37"/>
  <c r="D1755" i="37"/>
  <c r="B1756" i="37"/>
  <c r="D1756" i="37"/>
  <c r="B1757" i="37"/>
  <c r="D1757" i="37"/>
  <c r="B1758" i="37"/>
  <c r="D1758" i="37"/>
  <c r="B1759" i="37"/>
  <c r="D1759" i="37"/>
  <c r="B1760" i="37"/>
  <c r="D1760" i="37"/>
  <c r="B1761" i="37"/>
  <c r="D1761" i="37"/>
  <c r="B1762" i="37"/>
  <c r="D1762" i="37"/>
  <c r="B1763" i="37"/>
  <c r="D1763" i="37"/>
  <c r="B1764" i="37"/>
  <c r="D1764" i="37"/>
  <c r="B1765" i="37"/>
  <c r="D1765" i="37"/>
  <c r="B1766" i="37"/>
  <c r="D1766" i="37"/>
  <c r="B1767" i="37"/>
  <c r="D1767" i="37"/>
  <c r="B1768" i="37"/>
  <c r="D1768" i="37"/>
  <c r="B1769" i="37"/>
  <c r="D1769" i="37"/>
  <c r="B1770" i="37"/>
  <c r="D1770" i="37"/>
  <c r="B1771" i="37"/>
  <c r="D1771" i="37"/>
  <c r="B1772" i="37"/>
  <c r="D1772" i="37"/>
  <c r="B1773" i="37"/>
  <c r="D1773" i="37"/>
  <c r="B1774" i="37"/>
  <c r="D1774" i="37"/>
  <c r="B1775" i="37"/>
  <c r="D1775" i="37"/>
  <c r="B1776" i="37"/>
  <c r="D1776" i="37"/>
  <c r="B1777" i="37"/>
  <c r="D1777" i="37"/>
  <c r="B1778" i="37"/>
  <c r="D1778" i="37"/>
  <c r="B1779" i="37"/>
  <c r="D1779" i="37"/>
  <c r="B1780" i="37"/>
  <c r="D1780" i="37"/>
  <c r="B1781" i="37"/>
  <c r="D1781" i="37"/>
  <c r="B1782" i="37"/>
  <c r="D1782" i="37"/>
  <c r="B1783" i="37"/>
  <c r="D1783" i="37"/>
  <c r="B1784" i="37"/>
  <c r="D1784" i="37"/>
  <c r="B1785" i="37"/>
  <c r="D1785" i="37"/>
  <c r="B1786" i="37"/>
  <c r="D1786" i="37"/>
  <c r="B1787" i="37"/>
  <c r="D1787" i="37"/>
  <c r="B1788" i="37"/>
  <c r="D1788" i="37"/>
  <c r="B1789" i="37"/>
  <c r="D1789" i="37"/>
  <c r="B1790" i="37"/>
  <c r="D1790" i="37"/>
  <c r="B1791" i="37"/>
  <c r="D1791" i="37"/>
  <c r="B1792" i="37"/>
  <c r="D1792" i="37"/>
  <c r="B1793" i="37"/>
  <c r="D1793" i="37"/>
  <c r="B1794" i="37"/>
  <c r="D1794" i="37"/>
  <c r="B1795" i="37"/>
  <c r="D1795" i="37"/>
  <c r="B1796" i="37"/>
  <c r="D1796" i="37"/>
  <c r="B1797" i="37"/>
  <c r="D1797" i="37"/>
  <c r="B1798" i="37"/>
  <c r="D1798" i="37"/>
  <c r="B1799" i="37"/>
  <c r="D1799" i="37"/>
  <c r="B1800" i="37"/>
  <c r="D1800" i="37"/>
  <c r="B1801" i="37"/>
  <c r="D1801" i="37"/>
  <c r="B1802" i="37"/>
  <c r="D1802" i="37"/>
  <c r="B1803" i="37"/>
  <c r="D1803" i="37"/>
  <c r="B1804" i="37"/>
  <c r="D1804" i="37"/>
  <c r="B1805" i="37"/>
  <c r="D1805" i="37"/>
  <c r="B1806" i="37"/>
  <c r="D1806" i="37"/>
  <c r="B1807" i="37"/>
  <c r="D1807" i="37"/>
  <c r="B1808" i="37"/>
  <c r="D1808" i="37"/>
  <c r="B1809" i="37"/>
  <c r="D1809" i="37"/>
  <c r="B1810" i="37"/>
  <c r="D1810" i="37"/>
  <c r="B1811" i="37"/>
  <c r="D1811" i="37"/>
  <c r="B1812" i="37"/>
  <c r="D1812" i="37"/>
  <c r="B1813" i="37"/>
  <c r="D1813" i="37"/>
  <c r="B1814" i="37"/>
  <c r="D1814" i="37"/>
  <c r="B1815" i="37"/>
  <c r="D1815" i="37"/>
  <c r="B1816" i="37"/>
  <c r="D1816" i="37"/>
  <c r="B1817" i="37"/>
  <c r="D1817" i="37"/>
  <c r="B1818" i="37"/>
  <c r="D1818" i="37"/>
  <c r="B1819" i="37"/>
  <c r="D1819" i="37"/>
  <c r="B1820" i="37"/>
  <c r="D1820" i="37"/>
  <c r="B1821" i="37"/>
  <c r="D1821" i="37"/>
  <c r="B1822" i="37"/>
  <c r="D1822" i="37"/>
  <c r="B1823" i="37"/>
  <c r="D1823" i="37"/>
  <c r="B1824" i="37"/>
  <c r="D1824" i="37"/>
  <c r="B1825" i="37"/>
  <c r="D1825" i="37"/>
  <c r="B1826" i="37"/>
  <c r="D1826" i="37"/>
  <c r="B1827" i="37"/>
  <c r="D1827" i="37"/>
  <c r="B1828" i="37"/>
  <c r="D1828" i="37"/>
  <c r="B1829" i="37"/>
  <c r="D1829" i="37"/>
  <c r="B1830" i="37"/>
  <c r="D1830" i="37"/>
  <c r="B1831" i="37"/>
  <c r="D1831" i="37"/>
  <c r="B1832" i="37"/>
  <c r="D1832" i="37"/>
  <c r="B1833" i="37"/>
  <c r="D1833" i="37"/>
  <c r="B1834" i="37"/>
  <c r="D1834" i="37"/>
  <c r="B1835" i="37"/>
  <c r="D1835" i="37"/>
  <c r="B1836" i="37"/>
  <c r="D1836" i="37"/>
  <c r="B1837" i="37"/>
  <c r="D1837" i="37"/>
  <c r="B1838" i="37"/>
  <c r="D1838" i="37"/>
  <c r="B1839" i="37"/>
  <c r="D1839" i="37"/>
  <c r="B1840" i="37"/>
  <c r="D1840" i="37"/>
  <c r="B1841" i="37"/>
  <c r="D1841" i="37"/>
  <c r="B1842" i="37"/>
  <c r="D1842" i="37"/>
  <c r="B1843" i="37"/>
  <c r="D1843" i="37"/>
  <c r="B1844" i="37"/>
  <c r="D1844" i="37"/>
  <c r="B1845" i="37"/>
  <c r="D1845" i="37"/>
  <c r="B1846" i="37"/>
  <c r="D1846" i="37"/>
  <c r="B1847" i="37"/>
  <c r="D1847" i="37"/>
  <c r="B1848" i="37"/>
  <c r="D1848" i="37"/>
  <c r="B1849" i="37"/>
  <c r="D1849" i="37"/>
  <c r="B1850" i="37"/>
  <c r="D1850" i="37"/>
  <c r="B1851" i="37"/>
  <c r="D1851" i="37"/>
  <c r="B1852" i="37"/>
  <c r="D1852" i="37"/>
  <c r="B1853" i="37"/>
  <c r="D1853" i="37"/>
  <c r="B1854" i="37"/>
  <c r="D1854" i="37"/>
  <c r="B1855" i="37"/>
  <c r="D1855" i="37"/>
  <c r="B1856" i="37"/>
  <c r="D1856" i="37"/>
  <c r="B1857" i="37"/>
  <c r="D1857" i="37"/>
  <c r="B1858" i="37"/>
  <c r="D1858" i="37"/>
  <c r="B1859" i="37"/>
  <c r="D1859" i="37"/>
  <c r="B1860" i="37"/>
  <c r="D1860" i="37"/>
  <c r="B1861" i="37"/>
  <c r="D1861" i="37"/>
  <c r="B1862" i="37"/>
  <c r="D1862" i="37"/>
  <c r="B1863" i="37"/>
  <c r="D1863" i="37"/>
  <c r="B1864" i="37"/>
  <c r="D1864" i="37"/>
  <c r="B1865" i="37"/>
  <c r="D1865" i="37"/>
  <c r="B1866" i="37"/>
  <c r="D1866" i="37"/>
  <c r="B1867" i="37"/>
  <c r="D1867" i="37"/>
  <c r="B1868" i="37"/>
  <c r="D1868" i="37"/>
  <c r="B1869" i="37"/>
  <c r="D1869" i="37"/>
  <c r="B1870" i="37"/>
  <c r="D1870" i="37"/>
  <c r="B1871" i="37"/>
  <c r="D1871" i="37"/>
  <c r="B1872" i="37"/>
  <c r="D1872" i="37"/>
  <c r="B1873" i="37"/>
  <c r="D1873" i="37"/>
  <c r="B1874" i="37"/>
  <c r="D1874" i="37"/>
  <c r="B1875" i="37"/>
  <c r="D1875" i="37"/>
  <c r="B1876" i="37"/>
  <c r="D1876" i="37"/>
  <c r="B1877" i="37"/>
  <c r="D1877" i="37"/>
  <c r="B1878" i="37"/>
  <c r="D1878" i="37"/>
  <c r="B1879" i="37"/>
  <c r="D1879" i="37"/>
  <c r="B1880" i="37"/>
  <c r="D1880" i="37"/>
  <c r="B1881" i="37"/>
  <c r="D1881" i="37"/>
  <c r="B1882" i="37"/>
  <c r="D1882" i="37"/>
  <c r="B1883" i="37"/>
  <c r="D1883" i="37"/>
  <c r="B1884" i="37"/>
  <c r="D1884" i="37"/>
  <c r="B1885" i="37"/>
  <c r="D1885" i="37"/>
  <c r="B1886" i="37"/>
  <c r="D1886" i="37"/>
  <c r="B1887" i="37"/>
  <c r="D1887" i="37"/>
  <c r="B1888" i="37"/>
  <c r="D1888" i="37"/>
  <c r="B1889" i="37"/>
  <c r="D1889" i="37"/>
  <c r="B1890" i="37"/>
  <c r="D1890" i="37"/>
  <c r="B1891" i="37"/>
  <c r="D1891" i="37"/>
  <c r="B1892" i="37"/>
  <c r="D1892" i="37"/>
  <c r="B1893" i="37"/>
  <c r="D1893" i="37"/>
  <c r="B1894" i="37"/>
  <c r="D1894" i="37"/>
  <c r="B1895" i="37"/>
  <c r="D1895" i="37"/>
  <c r="B1896" i="37"/>
  <c r="D1896" i="37"/>
  <c r="B1897" i="37"/>
  <c r="D1897" i="37"/>
  <c r="B1898" i="37"/>
  <c r="D1898" i="37"/>
  <c r="B1899" i="37"/>
  <c r="D1899" i="37"/>
  <c r="B1900" i="37"/>
  <c r="D1900" i="37"/>
  <c r="B1901" i="37"/>
  <c r="D1901" i="37"/>
  <c r="B1902" i="37"/>
  <c r="D1902" i="37"/>
  <c r="B1903" i="37"/>
  <c r="D1903" i="37"/>
  <c r="B1904" i="37"/>
  <c r="D1904" i="37"/>
  <c r="B1905" i="37"/>
  <c r="D1905" i="37"/>
  <c r="B1906" i="37"/>
  <c r="D1906" i="37"/>
  <c r="B1907" i="37"/>
  <c r="D1907" i="37"/>
  <c r="B1908" i="37"/>
  <c r="D1908" i="37"/>
  <c r="B1909" i="37"/>
  <c r="D1909" i="37"/>
  <c r="B1910" i="37"/>
  <c r="D1910" i="37"/>
  <c r="B1911" i="37"/>
  <c r="D1911" i="37"/>
  <c r="B1912" i="37"/>
  <c r="D1912" i="37"/>
  <c r="B1913" i="37"/>
  <c r="D1913" i="37"/>
  <c r="B1914" i="37"/>
  <c r="D1914" i="37"/>
  <c r="B1915" i="37"/>
  <c r="D1915" i="37"/>
  <c r="B1916" i="37"/>
  <c r="D1916" i="37"/>
  <c r="B1917" i="37"/>
  <c r="D1917" i="37"/>
  <c r="B1918" i="37"/>
  <c r="D1918" i="37"/>
  <c r="B1919" i="37"/>
  <c r="D1919" i="37"/>
  <c r="B1920" i="37"/>
  <c r="D1920" i="37"/>
  <c r="B1921" i="37"/>
  <c r="D1921" i="37"/>
  <c r="B1922" i="37"/>
  <c r="D1922" i="37"/>
  <c r="B1923" i="37"/>
  <c r="D1923" i="37"/>
  <c r="B1924" i="37"/>
  <c r="D1924" i="37"/>
  <c r="B1925" i="37"/>
  <c r="D1925" i="37"/>
  <c r="B1926" i="37"/>
  <c r="D1926" i="37"/>
  <c r="B1927" i="37"/>
  <c r="D1927" i="37"/>
  <c r="B1928" i="37"/>
  <c r="D1928" i="37"/>
  <c r="B1929" i="37"/>
  <c r="D1929" i="37"/>
  <c r="B1930" i="37"/>
  <c r="D1930" i="37"/>
  <c r="B1931" i="37"/>
  <c r="D1931" i="37"/>
  <c r="B1932" i="37"/>
  <c r="D1932" i="37"/>
  <c r="B1933" i="37"/>
  <c r="D1933" i="37"/>
  <c r="B1934" i="37"/>
  <c r="D1934" i="37"/>
  <c r="B1935" i="37"/>
  <c r="D1935" i="37"/>
  <c r="B1936" i="37"/>
  <c r="D1936" i="37"/>
  <c r="B1937" i="37"/>
  <c r="D1937" i="37"/>
  <c r="B1938" i="37"/>
  <c r="D1938" i="37"/>
  <c r="B1939" i="37"/>
  <c r="D1939" i="37"/>
  <c r="B1940" i="37"/>
  <c r="D1940" i="37"/>
  <c r="B1941" i="37"/>
  <c r="D1941" i="37"/>
  <c r="B1942" i="37"/>
  <c r="D1942" i="37"/>
  <c r="B1943" i="37"/>
  <c r="D1943" i="37"/>
  <c r="B1944" i="37"/>
  <c r="D1944" i="37"/>
  <c r="B1945" i="37"/>
  <c r="D1945" i="37"/>
  <c r="B1946" i="37"/>
  <c r="D1946" i="37"/>
  <c r="B1947" i="37"/>
  <c r="D1947" i="37"/>
  <c r="B1948" i="37"/>
  <c r="D1948" i="37"/>
  <c r="B1949" i="37"/>
  <c r="D1949" i="37"/>
  <c r="B1950" i="37"/>
  <c r="D1950" i="37"/>
  <c r="B1951" i="37"/>
  <c r="D1951" i="37"/>
  <c r="B1952" i="37"/>
  <c r="D1952" i="37"/>
  <c r="B1953" i="37"/>
  <c r="D1953" i="37"/>
  <c r="B1954" i="37"/>
  <c r="D1954" i="37"/>
  <c r="B1955" i="37"/>
  <c r="D1955" i="37"/>
  <c r="B1956" i="37"/>
  <c r="D1956" i="37"/>
  <c r="B1957" i="37"/>
  <c r="D1957" i="37"/>
  <c r="B1958" i="37"/>
  <c r="D1958" i="37"/>
  <c r="B1959" i="37"/>
  <c r="D1959" i="37"/>
  <c r="B1960" i="37"/>
  <c r="D1960" i="37"/>
  <c r="B1961" i="37"/>
  <c r="D1961" i="37"/>
  <c r="B1962" i="37"/>
  <c r="D1962" i="37"/>
  <c r="B1963" i="37"/>
  <c r="D1963" i="37"/>
  <c r="B1964" i="37"/>
  <c r="D1964" i="37"/>
  <c r="B1965" i="37"/>
  <c r="D1965" i="37"/>
  <c r="B1966" i="37"/>
  <c r="D1966" i="37"/>
  <c r="B1967" i="37"/>
  <c r="D1967" i="37"/>
  <c r="B1968" i="37"/>
  <c r="D1968" i="37"/>
  <c r="B1969" i="37"/>
  <c r="D1969" i="37"/>
  <c r="B1970" i="37"/>
  <c r="D1970" i="37"/>
  <c r="B1971" i="37"/>
  <c r="D1971" i="37"/>
  <c r="B1972" i="37"/>
  <c r="D1972" i="37"/>
  <c r="B1973" i="37"/>
  <c r="D1973" i="37"/>
  <c r="B1974" i="37"/>
  <c r="D1974" i="37"/>
  <c r="B1975" i="37"/>
  <c r="D1975" i="37"/>
  <c r="B1976" i="37"/>
  <c r="D1976" i="37"/>
  <c r="B1977" i="37"/>
  <c r="D1977" i="37"/>
  <c r="B1978" i="37"/>
  <c r="D1978" i="37"/>
  <c r="B1979" i="37"/>
  <c r="D1979" i="37"/>
  <c r="B1980" i="37"/>
  <c r="D1980" i="37"/>
  <c r="B1981" i="37"/>
  <c r="D1981" i="37"/>
  <c r="B1982" i="37"/>
  <c r="D1982" i="37"/>
  <c r="B1983" i="37"/>
  <c r="D1983" i="37"/>
  <c r="B1984" i="37"/>
  <c r="D1984" i="37"/>
  <c r="B1985" i="37"/>
  <c r="D1985" i="37"/>
  <c r="B1986" i="37"/>
  <c r="D1986" i="37"/>
  <c r="B1987" i="37"/>
  <c r="D1987" i="37"/>
  <c r="B1988" i="37"/>
  <c r="D1988" i="37"/>
  <c r="B1989" i="37"/>
  <c r="D1989" i="37"/>
  <c r="B1990" i="37"/>
  <c r="D1990" i="37"/>
  <c r="B1991" i="37"/>
  <c r="D1991" i="37"/>
  <c r="B1992" i="37"/>
  <c r="D1992" i="37"/>
  <c r="B1993" i="37"/>
  <c r="D1993" i="37"/>
  <c r="B1994" i="37"/>
  <c r="D1994" i="37"/>
  <c r="B1995" i="37"/>
  <c r="D1995" i="37"/>
  <c r="B1996" i="37"/>
  <c r="D1996" i="37"/>
  <c r="B1997" i="37"/>
  <c r="D1997" i="37"/>
  <c r="B1998" i="37"/>
  <c r="D1998" i="37"/>
  <c r="B1999" i="37"/>
  <c r="D1999" i="37"/>
  <c r="B2000" i="37"/>
  <c r="P1" i="36"/>
  <c r="P2" i="36"/>
  <c r="L3" i="36"/>
  <c r="M3" i="36" s="1"/>
  <c r="P3" i="36"/>
  <c r="B4" i="36"/>
  <c r="C4" i="36"/>
  <c r="K4" i="36"/>
  <c r="L4" i="36" s="1"/>
  <c r="M4" i="36" s="1"/>
  <c r="P4" i="36"/>
  <c r="B5" i="36"/>
  <c r="C5" i="36"/>
  <c r="D5" i="36"/>
  <c r="D6" i="36" s="1"/>
  <c r="D7" i="36" s="1"/>
  <c r="D8" i="36" s="1"/>
  <c r="D9" i="36" s="1"/>
  <c r="K5" i="36"/>
  <c r="L5" i="36" s="1"/>
  <c r="M5" i="36" s="1"/>
  <c r="P5" i="36"/>
  <c r="B6" i="36"/>
  <c r="C6" i="36"/>
  <c r="P6" i="36"/>
  <c r="B7" i="36"/>
  <c r="C7" i="36"/>
  <c r="P7" i="36"/>
  <c r="B8" i="36"/>
  <c r="C8" i="36"/>
  <c r="N8" i="36"/>
  <c r="P8" i="36" s="1"/>
  <c r="B9" i="36"/>
  <c r="C9" i="36"/>
  <c r="N9" i="36"/>
  <c r="P9" i="36" s="1"/>
  <c r="P16" i="36"/>
  <c r="P17" i="36"/>
  <c r="P18" i="36"/>
  <c r="P19" i="36"/>
  <c r="B2" i="35"/>
  <c r="C2" i="35"/>
  <c r="B3" i="35"/>
  <c r="C3" i="35"/>
  <c r="D3" i="35"/>
  <c r="E3" i="35"/>
  <c r="F3" i="35"/>
  <c r="G3" i="35"/>
  <c r="B4" i="35"/>
  <c r="C4" i="35"/>
  <c r="D4" i="35" s="1"/>
  <c r="E4" i="35"/>
  <c r="F4" i="35"/>
  <c r="G4" i="35"/>
  <c r="B5" i="35"/>
  <c r="C5" i="35"/>
  <c r="D5" i="35"/>
  <c r="E5" i="35"/>
  <c r="F5" i="35"/>
  <c r="G5" i="35"/>
  <c r="B6" i="35"/>
  <c r="C6" i="35"/>
  <c r="D6" i="35" s="1"/>
  <c r="E6" i="35"/>
  <c r="F6" i="35"/>
  <c r="G6" i="35"/>
  <c r="B7" i="35"/>
  <c r="C7" i="35"/>
  <c r="D7" i="35"/>
  <c r="E7" i="35"/>
  <c r="F7" i="35"/>
  <c r="G7" i="35"/>
  <c r="B8" i="35"/>
  <c r="C8" i="35"/>
  <c r="D8" i="35" s="1"/>
  <c r="E8" i="35"/>
  <c r="F8" i="35"/>
  <c r="G8" i="35"/>
  <c r="B9" i="35"/>
  <c r="C9" i="35"/>
  <c r="D9" i="35"/>
  <c r="E9" i="35"/>
  <c r="F9" i="35"/>
  <c r="G9" i="35"/>
  <c r="B10" i="35"/>
  <c r="C10" i="35"/>
  <c r="D10" i="35" s="1"/>
  <c r="E10" i="35"/>
  <c r="F10" i="35"/>
  <c r="G10" i="35"/>
  <c r="B11" i="35"/>
  <c r="C11" i="35"/>
  <c r="D11" i="35"/>
  <c r="E11" i="35"/>
  <c r="F11" i="35"/>
  <c r="G11" i="35"/>
  <c r="B12" i="35"/>
  <c r="C12" i="35"/>
  <c r="D12" i="35" s="1"/>
  <c r="E12" i="35"/>
  <c r="F12" i="35"/>
  <c r="G12" i="35"/>
  <c r="B13" i="35"/>
  <c r="C13" i="35"/>
  <c r="D13" i="35"/>
  <c r="E13" i="35"/>
  <c r="F13" i="35"/>
  <c r="G13" i="35"/>
  <c r="B14" i="35"/>
  <c r="C14" i="35"/>
  <c r="D14" i="35" s="1"/>
  <c r="E14" i="35"/>
  <c r="F14" i="35"/>
  <c r="G14" i="35"/>
  <c r="B15" i="35"/>
  <c r="C15" i="35"/>
  <c r="D15" i="35"/>
  <c r="E15" i="35"/>
  <c r="F15" i="35"/>
  <c r="G15" i="35"/>
  <c r="B16" i="35"/>
  <c r="C16" i="35"/>
  <c r="D16" i="35" s="1"/>
  <c r="E16" i="35"/>
  <c r="F16" i="35"/>
  <c r="G16" i="35"/>
  <c r="B17" i="35"/>
  <c r="C17" i="35"/>
  <c r="D17" i="35"/>
  <c r="E17" i="35"/>
  <c r="F17" i="35"/>
  <c r="G17" i="35"/>
  <c r="B18" i="35"/>
  <c r="C18" i="35"/>
  <c r="D18" i="35" s="1"/>
  <c r="E18" i="35"/>
  <c r="F18" i="35"/>
  <c r="G18" i="35"/>
  <c r="B19" i="35"/>
  <c r="C19" i="35"/>
  <c r="D19" i="35"/>
  <c r="E19" i="35"/>
  <c r="F19" i="35"/>
  <c r="G19" i="35"/>
  <c r="B20" i="35"/>
  <c r="C20" i="35"/>
  <c r="D20" i="35" s="1"/>
  <c r="E20" i="35"/>
  <c r="F20" i="35"/>
  <c r="G20" i="35"/>
  <c r="B21" i="35"/>
  <c r="C21" i="35"/>
  <c r="D21" i="35"/>
  <c r="E21" i="35"/>
  <c r="F21" i="35"/>
  <c r="G21" i="35"/>
  <c r="B22" i="35"/>
  <c r="C22" i="35"/>
  <c r="D22" i="35" s="1"/>
  <c r="E22" i="35"/>
  <c r="F22" i="35"/>
  <c r="G22" i="35"/>
  <c r="B23" i="35"/>
  <c r="C23" i="35"/>
  <c r="D23" i="35"/>
  <c r="E23" i="35"/>
  <c r="F23" i="35"/>
  <c r="G23" i="35"/>
  <c r="B24" i="35"/>
  <c r="C24" i="35"/>
  <c r="D24" i="35" s="1"/>
  <c r="E24" i="35"/>
  <c r="F24" i="35"/>
  <c r="G24" i="35"/>
  <c r="B25" i="35"/>
  <c r="C25" i="35"/>
  <c r="D25" i="35"/>
  <c r="E25" i="35"/>
  <c r="F25" i="35"/>
  <c r="G25" i="35"/>
  <c r="B26" i="35"/>
  <c r="C26" i="35"/>
  <c r="D26" i="35" s="1"/>
  <c r="E26" i="35"/>
  <c r="F26" i="35"/>
  <c r="G26" i="35"/>
  <c r="B27" i="35"/>
  <c r="C27" i="35"/>
  <c r="D27" i="35"/>
  <c r="E27" i="35"/>
  <c r="F27" i="35"/>
  <c r="G27" i="35"/>
  <c r="B28" i="35"/>
  <c r="C28" i="35"/>
  <c r="D28" i="35" s="1"/>
  <c r="E28" i="35"/>
  <c r="F28" i="35"/>
  <c r="G28" i="35"/>
  <c r="B29" i="35"/>
  <c r="C29" i="35"/>
  <c r="D29" i="35"/>
  <c r="E29" i="35"/>
  <c r="F29" i="35"/>
  <c r="G29" i="35"/>
  <c r="B30" i="35"/>
  <c r="C30" i="35"/>
  <c r="D30" i="35" s="1"/>
  <c r="E30" i="35"/>
  <c r="F30" i="35"/>
  <c r="G30" i="35"/>
  <c r="B31" i="35"/>
  <c r="C31" i="35"/>
  <c r="D31" i="35"/>
  <c r="E31" i="35"/>
  <c r="F31" i="35"/>
  <c r="G31" i="35"/>
  <c r="B32" i="35"/>
  <c r="C32" i="35"/>
  <c r="D32" i="35" s="1"/>
  <c r="E32" i="35"/>
  <c r="F32" i="35"/>
  <c r="G32" i="35"/>
  <c r="B33" i="35"/>
  <c r="C33" i="35"/>
  <c r="D33" i="35"/>
  <c r="E33" i="35"/>
  <c r="F33" i="35"/>
  <c r="G33" i="35"/>
  <c r="B34" i="35"/>
  <c r="C34" i="35"/>
  <c r="D34" i="35" s="1"/>
  <c r="E34" i="35"/>
  <c r="F34" i="35"/>
  <c r="G34" i="35"/>
  <c r="B35" i="35"/>
  <c r="C35" i="35"/>
  <c r="D35" i="35"/>
  <c r="E35" i="35"/>
  <c r="F35" i="35"/>
  <c r="G35" i="35"/>
  <c r="B36" i="35"/>
  <c r="C36" i="35"/>
  <c r="D36" i="35" s="1"/>
  <c r="E36" i="35"/>
  <c r="F36" i="35"/>
  <c r="G36" i="35"/>
  <c r="B37" i="35"/>
  <c r="C37" i="35"/>
  <c r="D37" i="35"/>
  <c r="E37" i="35"/>
  <c r="F37" i="35"/>
  <c r="G37" i="35"/>
  <c r="B38" i="35"/>
  <c r="C38" i="35"/>
  <c r="D38" i="35" s="1"/>
  <c r="E38" i="35"/>
  <c r="F38" i="35"/>
  <c r="G38" i="35"/>
  <c r="B39" i="35"/>
  <c r="C39" i="35"/>
  <c r="D39" i="35"/>
  <c r="E39" i="35"/>
  <c r="F39" i="35"/>
  <c r="G39" i="35"/>
  <c r="B40" i="35"/>
  <c r="C40" i="35"/>
  <c r="D40" i="35" s="1"/>
  <c r="E40" i="35"/>
  <c r="F40" i="35"/>
  <c r="G40" i="35"/>
  <c r="B41" i="35"/>
  <c r="C41" i="35"/>
  <c r="D41" i="35"/>
  <c r="E41" i="35"/>
  <c r="F41" i="35"/>
  <c r="G41" i="35"/>
  <c r="B42" i="35"/>
  <c r="C42" i="35"/>
  <c r="D42" i="35" s="1"/>
  <c r="E42" i="35"/>
  <c r="F42" i="35"/>
  <c r="G42" i="35"/>
  <c r="B43" i="35"/>
  <c r="C43" i="35"/>
  <c r="D43" i="35"/>
  <c r="E43" i="35"/>
  <c r="F43" i="35"/>
  <c r="G43" i="35"/>
  <c r="B44" i="35"/>
  <c r="C44" i="35"/>
  <c r="D44" i="35" s="1"/>
  <c r="E44" i="35"/>
  <c r="F44" i="35"/>
  <c r="G44" i="35"/>
  <c r="B45" i="35"/>
  <c r="C45" i="35"/>
  <c r="D45" i="35"/>
  <c r="E45" i="35"/>
  <c r="F45" i="35"/>
  <c r="G45" i="35"/>
  <c r="B46" i="35"/>
  <c r="C46" i="35"/>
  <c r="D46" i="35" s="1"/>
  <c r="E46" i="35"/>
  <c r="F46" i="35"/>
  <c r="G46" i="35"/>
  <c r="B47" i="35"/>
  <c r="C47" i="35"/>
  <c r="D47" i="35"/>
  <c r="E47" i="35"/>
  <c r="F47" i="35"/>
  <c r="G47" i="35"/>
  <c r="B48" i="35"/>
  <c r="C48" i="35"/>
  <c r="D48" i="35" s="1"/>
  <c r="E48" i="35"/>
  <c r="F48" i="35"/>
  <c r="G48" i="35"/>
  <c r="B49" i="35"/>
  <c r="C49" i="35"/>
  <c r="D49" i="35"/>
  <c r="E49" i="35"/>
  <c r="F49" i="35"/>
  <c r="G49" i="35"/>
  <c r="B50" i="35"/>
  <c r="C50" i="35"/>
  <c r="D50" i="35" s="1"/>
  <c r="E50" i="35"/>
  <c r="F50" i="35"/>
  <c r="G50" i="35"/>
  <c r="B51" i="35"/>
  <c r="C51" i="35"/>
  <c r="D51" i="35"/>
  <c r="E51" i="35"/>
  <c r="F51" i="35"/>
  <c r="G51" i="35"/>
  <c r="B52" i="35"/>
  <c r="C52" i="35"/>
  <c r="D52" i="35" s="1"/>
  <c r="E52" i="35"/>
  <c r="F52" i="35"/>
  <c r="G52" i="35"/>
  <c r="B53" i="35"/>
  <c r="C53" i="35"/>
  <c r="D53" i="35"/>
  <c r="E53" i="35"/>
  <c r="F53" i="35"/>
  <c r="G53" i="35"/>
  <c r="B54" i="35"/>
  <c r="C54" i="35"/>
  <c r="D54" i="35" s="1"/>
  <c r="E54" i="35"/>
  <c r="F54" i="35"/>
  <c r="G54" i="35"/>
  <c r="B55" i="35"/>
  <c r="C55" i="35"/>
  <c r="D55" i="35"/>
  <c r="E55" i="35"/>
  <c r="F55" i="35"/>
  <c r="G55" i="35"/>
  <c r="B56" i="35"/>
  <c r="C56" i="35"/>
  <c r="D56" i="35" s="1"/>
  <c r="E56" i="35"/>
  <c r="F56" i="35"/>
  <c r="G56" i="35"/>
  <c r="B57" i="35"/>
  <c r="C57" i="35"/>
  <c r="D57" i="35"/>
  <c r="E57" i="35"/>
  <c r="F57" i="35"/>
  <c r="G57" i="35"/>
  <c r="B58" i="35"/>
  <c r="C58" i="35"/>
  <c r="D58" i="35" s="1"/>
  <c r="E58" i="35"/>
  <c r="F58" i="35"/>
  <c r="G58" i="35"/>
  <c r="B59" i="35"/>
  <c r="C59" i="35"/>
  <c r="D59" i="35"/>
  <c r="E59" i="35"/>
  <c r="F59" i="35"/>
  <c r="G59" i="35"/>
  <c r="B60" i="35"/>
  <c r="C60" i="35"/>
  <c r="D60" i="35" s="1"/>
  <c r="E60" i="35"/>
  <c r="F60" i="35"/>
  <c r="G60" i="35"/>
  <c r="B61" i="35"/>
  <c r="C61" i="35"/>
  <c r="D61" i="35"/>
  <c r="E61" i="35"/>
  <c r="F61" i="35"/>
  <c r="G61" i="35"/>
  <c r="B62" i="35"/>
  <c r="C62" i="35"/>
  <c r="D62" i="35" s="1"/>
  <c r="E62" i="35"/>
  <c r="F62" i="35"/>
  <c r="G62" i="35"/>
  <c r="B63" i="35"/>
  <c r="C63" i="35"/>
  <c r="D63" i="35"/>
  <c r="E63" i="35"/>
  <c r="F63" i="35"/>
  <c r="G63" i="35"/>
  <c r="B64" i="35"/>
  <c r="C64" i="35"/>
  <c r="D64" i="35" s="1"/>
  <c r="E64" i="35"/>
  <c r="F64" i="35"/>
  <c r="G64" i="35"/>
  <c r="B65" i="35"/>
  <c r="C65" i="35"/>
  <c r="D65" i="35"/>
  <c r="E65" i="35"/>
  <c r="F65" i="35"/>
  <c r="G65" i="35"/>
  <c r="B66" i="35"/>
  <c r="C66" i="35"/>
  <c r="D66" i="35" s="1"/>
  <c r="E66" i="35"/>
  <c r="F66" i="35"/>
  <c r="G66" i="35"/>
  <c r="B67" i="35"/>
  <c r="C67" i="35"/>
  <c r="D67" i="35"/>
  <c r="E67" i="35"/>
  <c r="F67" i="35"/>
  <c r="G67" i="35"/>
  <c r="B68" i="35"/>
  <c r="C68" i="35"/>
  <c r="D68" i="35" s="1"/>
  <c r="E68" i="35"/>
  <c r="F68" i="35"/>
  <c r="G68" i="35"/>
  <c r="B69" i="35"/>
  <c r="C69" i="35"/>
  <c r="D69" i="35"/>
  <c r="E69" i="35"/>
  <c r="F69" i="35"/>
  <c r="G69" i="35"/>
  <c r="B70" i="35"/>
  <c r="C70" i="35"/>
  <c r="D70" i="35" s="1"/>
  <c r="E70" i="35"/>
  <c r="F70" i="35"/>
  <c r="G70" i="35"/>
  <c r="B71" i="35"/>
  <c r="C71" i="35"/>
  <c r="D71" i="35"/>
  <c r="E71" i="35"/>
  <c r="F71" i="35"/>
  <c r="G71" i="35"/>
  <c r="B72" i="35"/>
  <c r="C72" i="35"/>
  <c r="D72" i="35" s="1"/>
  <c r="E72" i="35"/>
  <c r="F72" i="35"/>
  <c r="G72" i="35"/>
  <c r="B73" i="35"/>
  <c r="C73" i="35"/>
  <c r="D73" i="35"/>
  <c r="E73" i="35"/>
  <c r="F73" i="35"/>
  <c r="G73" i="35"/>
  <c r="B74" i="35"/>
  <c r="C74" i="35"/>
  <c r="D74" i="35" s="1"/>
  <c r="E74" i="35"/>
  <c r="F74" i="35"/>
  <c r="G74" i="35"/>
  <c r="B75" i="35"/>
  <c r="C75" i="35"/>
  <c r="D75" i="35"/>
  <c r="E75" i="35"/>
  <c r="F75" i="35"/>
  <c r="G75" i="35"/>
  <c r="B76" i="35"/>
  <c r="C76" i="35"/>
  <c r="D76" i="35" s="1"/>
  <c r="E76" i="35"/>
  <c r="F76" i="35"/>
  <c r="G76" i="35"/>
  <c r="B77" i="35"/>
  <c r="C77" i="35"/>
  <c r="D77" i="35"/>
  <c r="E77" i="35"/>
  <c r="F77" i="35"/>
  <c r="G77" i="35"/>
  <c r="B78" i="35"/>
  <c r="C78" i="35"/>
  <c r="D78" i="35" s="1"/>
  <c r="E78" i="35"/>
  <c r="F78" i="35"/>
  <c r="G78" i="35"/>
  <c r="B79" i="35"/>
  <c r="C79" i="35"/>
  <c r="D79" i="35"/>
  <c r="E79" i="35"/>
  <c r="F79" i="35"/>
  <c r="G79" i="35"/>
  <c r="B80" i="35"/>
  <c r="C80" i="35"/>
  <c r="D80" i="35" s="1"/>
  <c r="E80" i="35"/>
  <c r="F80" i="35"/>
  <c r="G80" i="35"/>
  <c r="B81" i="35"/>
  <c r="C81" i="35"/>
  <c r="D81" i="35"/>
  <c r="E81" i="35"/>
  <c r="F81" i="35"/>
  <c r="G81" i="35"/>
  <c r="B82" i="35"/>
  <c r="C82" i="35"/>
  <c r="D82" i="35" s="1"/>
  <c r="E82" i="35"/>
  <c r="F82" i="35"/>
  <c r="G82" i="35"/>
  <c r="B83" i="35"/>
  <c r="C83" i="35"/>
  <c r="D83" i="35"/>
  <c r="E83" i="35"/>
  <c r="F83" i="35"/>
  <c r="G83" i="35"/>
  <c r="B84" i="35"/>
  <c r="C84" i="35"/>
  <c r="D84" i="35" s="1"/>
  <c r="E84" i="35"/>
  <c r="F84" i="35"/>
  <c r="G84" i="35"/>
  <c r="B85" i="35"/>
  <c r="C85" i="35"/>
  <c r="D85" i="35"/>
  <c r="E85" i="35"/>
  <c r="F85" i="35"/>
  <c r="G85" i="35"/>
  <c r="B86" i="35"/>
  <c r="C86" i="35"/>
  <c r="D86" i="35" s="1"/>
  <c r="E86" i="35"/>
  <c r="F86" i="35"/>
  <c r="G86" i="35"/>
  <c r="B87" i="35"/>
  <c r="C87" i="35"/>
  <c r="D87" i="35"/>
  <c r="E87" i="35"/>
  <c r="F87" i="35"/>
  <c r="G87" i="35"/>
  <c r="B88" i="35"/>
  <c r="C88" i="35"/>
  <c r="D88" i="35" s="1"/>
  <c r="E88" i="35"/>
  <c r="F88" i="35"/>
  <c r="G88" i="35"/>
  <c r="B89" i="35"/>
  <c r="C89" i="35"/>
  <c r="D89" i="35"/>
  <c r="E89" i="35"/>
  <c r="F89" i="35"/>
  <c r="G89" i="35"/>
  <c r="B90" i="35"/>
  <c r="C90" i="35"/>
  <c r="D90" i="35" s="1"/>
  <c r="E90" i="35"/>
  <c r="F90" i="35"/>
  <c r="G90" i="35"/>
  <c r="B91" i="35"/>
  <c r="C91" i="35"/>
  <c r="D91" i="35"/>
  <c r="E91" i="35"/>
  <c r="F91" i="35"/>
  <c r="G91" i="35"/>
  <c r="B92" i="35"/>
  <c r="C92" i="35"/>
  <c r="D92" i="35" s="1"/>
  <c r="E92" i="35"/>
  <c r="F92" i="35"/>
  <c r="G92" i="35"/>
  <c r="B93" i="35"/>
  <c r="C93" i="35"/>
  <c r="D93" i="35"/>
  <c r="E93" i="35"/>
  <c r="F93" i="35"/>
  <c r="G93" i="35"/>
  <c r="B94" i="35"/>
  <c r="C94" i="35"/>
  <c r="D94" i="35" s="1"/>
  <c r="E94" i="35"/>
  <c r="F94" i="35"/>
  <c r="G94" i="35"/>
  <c r="B95" i="35"/>
  <c r="C95" i="35"/>
  <c r="D95" i="35"/>
  <c r="E95" i="35"/>
  <c r="F95" i="35"/>
  <c r="G95" i="35"/>
  <c r="B96" i="35"/>
  <c r="C96" i="35"/>
  <c r="D96" i="35" s="1"/>
  <c r="E96" i="35"/>
  <c r="F96" i="35"/>
  <c r="G96" i="35"/>
  <c r="B97" i="35"/>
  <c r="C97" i="35"/>
  <c r="D97" i="35"/>
  <c r="E97" i="35"/>
  <c r="F97" i="35"/>
  <c r="G97" i="35"/>
  <c r="B98" i="35"/>
  <c r="C98" i="35"/>
  <c r="D98" i="35" s="1"/>
  <c r="E98" i="35"/>
  <c r="F98" i="35"/>
  <c r="G98" i="35"/>
  <c r="B99" i="35"/>
  <c r="C99" i="35"/>
  <c r="D99" i="35"/>
  <c r="E99" i="35"/>
  <c r="F99" i="35"/>
  <c r="G99" i="35"/>
  <c r="B100" i="35"/>
  <c r="C100" i="35"/>
  <c r="D100" i="35" s="1"/>
  <c r="E100" i="35"/>
  <c r="F100" i="35"/>
  <c r="G100" i="35"/>
  <c r="B101" i="35"/>
  <c r="C101" i="35"/>
  <c r="D101" i="35"/>
  <c r="E101" i="35"/>
  <c r="F101" i="35"/>
  <c r="G101" i="35"/>
  <c r="B102" i="35"/>
  <c r="C102" i="35"/>
  <c r="D102" i="35" s="1"/>
  <c r="E102" i="35"/>
  <c r="F102" i="35"/>
  <c r="G102" i="35"/>
  <c r="B103" i="35"/>
  <c r="C103" i="35"/>
  <c r="D103" i="35"/>
  <c r="E103" i="35"/>
  <c r="F103" i="35"/>
  <c r="G103" i="35"/>
  <c r="L6" i="15"/>
  <c r="M6" i="15" s="1"/>
  <c r="L7" i="15"/>
  <c r="M7" i="15" s="1"/>
  <c r="L8" i="15"/>
  <c r="M8" i="15" s="1"/>
  <c r="L9" i="15"/>
  <c r="M9" i="15" s="1"/>
  <c r="L10" i="15"/>
  <c r="M10" i="15" s="1"/>
  <c r="L11" i="15"/>
  <c r="M11" i="15" s="1"/>
  <c r="L12" i="15"/>
  <c r="M12" i="15" s="1"/>
  <c r="D36" i="15"/>
  <c r="E36" i="15"/>
  <c r="F36" i="15"/>
  <c r="G36" i="15"/>
  <c r="H36" i="15"/>
  <c r="I36" i="15"/>
  <c r="J36" i="15"/>
  <c r="K36" i="15"/>
  <c r="E6" i="25"/>
  <c r="E7" i="25"/>
  <c r="E8" i="25"/>
  <c r="E9" i="25"/>
  <c r="E10" i="25"/>
  <c r="I71" i="16"/>
  <c r="E17" i="16"/>
  <c r="E18" i="16"/>
  <c r="I73" i="16"/>
  <c r="K6" i="36" l="1"/>
  <c r="N10" i="36"/>
  <c r="D8" i="12"/>
  <c r="D14" i="12" s="1"/>
  <c r="I72" i="16"/>
  <c r="G9" i="16" s="1"/>
  <c r="M36" i="15"/>
  <c r="L36" i="15"/>
  <c r="P10" i="36" l="1"/>
  <c r="N11" i="36"/>
  <c r="K7" i="36"/>
  <c r="L6" i="36"/>
  <c r="M6" i="36" s="1"/>
  <c r="D12" i="12"/>
  <c r="D11" i="12"/>
  <c r="K8" i="36" l="1"/>
  <c r="L7" i="36"/>
  <c r="M7" i="36" s="1"/>
  <c r="P11" i="36"/>
  <c r="N12" i="36"/>
  <c r="X11" i="12"/>
  <c r="X17" i="12"/>
  <c r="X25" i="12"/>
  <c r="X29" i="12"/>
  <c r="X7" i="12"/>
  <c r="X13" i="12"/>
  <c r="X19" i="12"/>
  <c r="X27" i="12"/>
  <c r="X9" i="12"/>
  <c r="X21" i="12"/>
  <c r="X6" i="12"/>
  <c r="X8" i="12"/>
  <c r="X10" i="12"/>
  <c r="X12" i="12"/>
  <c r="X14" i="12"/>
  <c r="X16" i="12"/>
  <c r="X18" i="12"/>
  <c r="X20" i="12"/>
  <c r="X22" i="12"/>
  <c r="X24" i="12"/>
  <c r="X26" i="12"/>
  <c r="X28" i="12"/>
  <c r="X30" i="12"/>
  <c r="X5" i="12"/>
  <c r="X15" i="12"/>
  <c r="X23" i="12"/>
  <c r="W6" i="12"/>
  <c r="W10" i="12"/>
  <c r="W12" i="12"/>
  <c r="W16" i="12"/>
  <c r="W18" i="12"/>
  <c r="W24" i="12"/>
  <c r="W28" i="12"/>
  <c r="W9" i="12"/>
  <c r="W13" i="12"/>
  <c r="W19" i="12"/>
  <c r="W27" i="12"/>
  <c r="W8" i="12"/>
  <c r="W14" i="12"/>
  <c r="W20" i="12"/>
  <c r="W26" i="12"/>
  <c r="W30" i="12"/>
  <c r="W5" i="12"/>
  <c r="W17" i="12"/>
  <c r="W25" i="12"/>
  <c r="W22" i="12"/>
  <c r="W11" i="12"/>
  <c r="W23" i="12"/>
  <c r="W7" i="12"/>
  <c r="W15" i="12"/>
  <c r="W21" i="12"/>
  <c r="W29" i="12"/>
  <c r="P12" i="36" l="1"/>
  <c r="N13" i="36"/>
  <c r="K9" i="36"/>
  <c r="L8" i="36"/>
  <c r="M8" i="36" s="1"/>
  <c r="P13" i="36" l="1"/>
  <c r="N14" i="36"/>
  <c r="L9" i="36"/>
  <c r="M9" i="36" s="1"/>
  <c r="K10" i="36"/>
  <c r="L10" i="36" l="1"/>
  <c r="M10" i="36" s="1"/>
  <c r="K11" i="36"/>
  <c r="L11" i="36" s="1"/>
  <c r="M11" i="36" s="1"/>
  <c r="P14" i="36"/>
  <c r="N15" i="36"/>
  <c r="P15" i="3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Katharina Kübrich</author>
  </authors>
  <commentList>
    <comment ref="C1" authorId="0" shapeId="0" xr:uid="{CD480003-C90C-4507-A408-300EFEE3B7BA}">
      <text>
        <r>
          <rPr>
            <sz val="9"/>
            <color indexed="81"/>
            <rFont val="Tahoma"/>
            <family val="2"/>
          </rPr>
          <t xml:space="preserve">The project name is linked from the name in the Project Charter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11966661</author>
  </authors>
  <commentList>
    <comment ref="B6" authorId="0" shapeId="0" xr:uid="{00000000-0006-0000-1900-000001000000}">
      <text>
        <r>
          <rPr>
            <b/>
            <sz val="12"/>
            <color indexed="81"/>
            <rFont val="Tahoma"/>
            <family val="2"/>
          </rPr>
          <t>Compile a list of all causes</t>
        </r>
      </text>
    </comment>
    <comment ref="C6" authorId="0" shapeId="0" xr:uid="{00000000-0006-0000-1900-000002000000}">
      <text>
        <r>
          <rPr>
            <b/>
            <sz val="8"/>
            <color indexed="81"/>
            <rFont val="Tahoma"/>
            <family val="2"/>
          </rPr>
          <t>C: Constant (its a given, you can't influence it)
N: Noise (it may happen, you have to live with)
X: Variable (you can influence it &lt;-- what you are looking for!)</t>
        </r>
      </text>
    </comment>
    <comment ref="D6" authorId="0" shapeId="0" xr:uid="{00000000-0006-0000-1900-000003000000}">
      <text>
        <r>
          <rPr>
            <b/>
            <sz val="12"/>
            <color indexed="81"/>
            <rFont val="Tahoma"/>
            <family val="2"/>
          </rPr>
          <t>How did you verify the importance of the root cause?</t>
        </r>
      </text>
    </comment>
    <comment ref="E6" authorId="0" shapeId="0" xr:uid="{00000000-0006-0000-1900-000004000000}">
      <text>
        <r>
          <rPr>
            <b/>
            <sz val="12"/>
            <color indexed="81"/>
            <rFont val="Tahoma"/>
            <family val="2"/>
          </rPr>
          <t>Mark those root causes which are most relevant</t>
        </r>
      </text>
    </comment>
    <comment ref="F6" authorId="0" shapeId="0" xr:uid="{00000000-0006-0000-1900-000005000000}">
      <text>
        <r>
          <rPr>
            <b/>
            <sz val="12"/>
            <color indexed="81"/>
            <rFont val="Tahoma"/>
            <family val="2"/>
          </rPr>
          <t>Estimate the potential benefit when the cause is detained</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Andreas Kleinert</author>
  </authors>
  <commentList>
    <comment ref="D5" authorId="0" shapeId="0" xr:uid="{40919886-00B8-476A-AC45-955F2AC74156}">
      <text>
        <r>
          <rPr>
            <sz val="8"/>
            <color indexed="81"/>
            <rFont val="Tahoma"/>
            <family val="2"/>
          </rPr>
          <t>Enter weight (importance) of each  criteria
1 - Criteria is not that much important
5 - Criteria is of medium importance
9 - Criteria is of outmost importance</t>
        </r>
      </text>
    </comment>
    <comment ref="D6" authorId="0" shapeId="0" xr:uid="{398EDF15-78A6-4E95-866E-099DEF02E6CD}">
      <text>
        <r>
          <rPr>
            <sz val="8"/>
            <color indexed="81"/>
            <rFont val="Tahoma"/>
            <family val="2"/>
          </rPr>
          <t>How much does the solution  support / influence the criteria
0 (no relationship),
1 (weak support),
5 (moderate support),
9 (strong support)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Andreas Kleinert</author>
    <author>Niclas Hagren</author>
  </authors>
  <commentList>
    <comment ref="B3" authorId="0" shapeId="0" xr:uid="{00000000-0006-0000-0100-000001000000}">
      <text>
        <r>
          <rPr>
            <sz val="8"/>
            <color indexed="81"/>
            <rFont val="Tahoma"/>
            <family val="2"/>
          </rPr>
          <t xml:space="preserve">Describe the project in a few words starting with a verb (e.g. reduce cycle time of process XYZ)
Name is linked to several templates.
</t>
        </r>
      </text>
    </comment>
    <comment ref="B4" authorId="0" shapeId="0" xr:uid="{00000000-0006-0000-0100-000002000000}">
      <text>
        <r>
          <rPr>
            <sz val="8"/>
            <color indexed="81"/>
            <rFont val="Tahoma"/>
            <family val="2"/>
          </rPr>
          <t>Name of Green or Black Belt leading the project</t>
        </r>
      </text>
    </comment>
    <comment ref="B5" authorId="0" shapeId="0" xr:uid="{00000000-0006-0000-0100-000003000000}">
      <text>
        <r>
          <rPr>
            <sz val="8"/>
            <color indexed="81"/>
            <rFont val="Tahoma"/>
            <family val="2"/>
          </rPr>
          <t>Name of Coach/MBB</t>
        </r>
      </text>
    </comment>
    <comment ref="B6" authorId="0" shapeId="0" xr:uid="{00000000-0006-0000-0100-000004000000}">
      <text>
        <r>
          <rPr>
            <sz val="8"/>
            <color indexed="81"/>
            <rFont val="Tahoma"/>
            <family val="2"/>
          </rPr>
          <t>Name of the project sponsor (who's benefitting from the project?) - ideally the same as the process owner</t>
        </r>
      </text>
    </comment>
    <comment ref="B7" authorId="0" shapeId="0" xr:uid="{00000000-0006-0000-0100-000005000000}">
      <text>
        <r>
          <rPr>
            <sz val="8"/>
            <color indexed="81"/>
            <rFont val="Tahoma"/>
            <family val="2"/>
          </rPr>
          <t>Date of the project start</t>
        </r>
      </text>
    </comment>
    <comment ref="E7" authorId="0" shapeId="0" xr:uid="{00000000-0006-0000-0100-000006000000}">
      <text>
        <r>
          <rPr>
            <sz val="8"/>
            <color indexed="81"/>
            <rFont val="Tahoma"/>
            <family val="2"/>
          </rPr>
          <t>End date (date of implementation)</t>
        </r>
      </text>
    </comment>
    <comment ref="B8" authorId="0" shapeId="0" xr:uid="{00000000-0006-0000-0100-000007000000}">
      <text>
        <r>
          <rPr>
            <sz val="8"/>
            <color indexed="81"/>
            <rFont val="Tahoma"/>
            <family val="2"/>
          </rPr>
          <t>Revision date of the charter (change every time you make changes to this document and set revision no. up)</t>
        </r>
      </text>
    </comment>
    <comment ref="E8" authorId="0" shapeId="0" xr:uid="{00000000-0006-0000-0100-000008000000}">
      <text>
        <r>
          <rPr>
            <sz val="8"/>
            <color indexed="81"/>
            <rFont val="Tahoma"/>
            <family val="2"/>
          </rPr>
          <t>Revision no. (change this every time you make a revision to the document)</t>
        </r>
      </text>
    </comment>
    <comment ref="B9" authorId="0" shapeId="0" xr:uid="{00000000-0006-0000-0100-000009000000}">
      <text>
        <r>
          <rPr>
            <sz val="8"/>
            <color indexed="81"/>
            <rFont val="Tahoma"/>
            <family val="2"/>
          </rPr>
          <t>Financial benefits of the project in USD/EUR...</t>
        </r>
      </text>
    </comment>
    <comment ref="B10" authorId="0" shapeId="0" xr:uid="{00000000-0006-0000-0100-00000A000000}">
      <text>
        <r>
          <rPr>
            <sz val="8"/>
            <color indexed="81"/>
            <rFont val="Tahoma"/>
            <family val="2"/>
          </rPr>
          <t xml:space="preserve">Training Week 1 or before: </t>
        </r>
        <r>
          <rPr>
            <b/>
            <sz val="8"/>
            <color indexed="81"/>
            <rFont val="Tahoma"/>
            <family val="2"/>
          </rPr>
          <t xml:space="preserve">1
</t>
        </r>
        <r>
          <rPr>
            <sz val="8"/>
            <color indexed="81"/>
            <rFont val="Tahoma"/>
            <family val="2"/>
          </rPr>
          <t xml:space="preserve">Training Week 2 or before: </t>
        </r>
        <r>
          <rPr>
            <b/>
            <sz val="8"/>
            <color indexed="81"/>
            <rFont val="Tahoma"/>
            <family val="2"/>
          </rPr>
          <t>2</t>
        </r>
        <r>
          <rPr>
            <sz val="8"/>
            <color indexed="81"/>
            <rFont val="Tahoma"/>
            <family val="2"/>
          </rPr>
          <t xml:space="preserve">
Training Week 3 or before: </t>
        </r>
        <r>
          <rPr>
            <b/>
            <sz val="8"/>
            <color indexed="81"/>
            <rFont val="Tahoma"/>
            <family val="2"/>
          </rPr>
          <t>3</t>
        </r>
        <r>
          <rPr>
            <sz val="8"/>
            <color indexed="81"/>
            <rFont val="Tahoma"/>
            <family val="2"/>
          </rPr>
          <t xml:space="preserve">
Training Week 4 or before: </t>
        </r>
        <r>
          <rPr>
            <b/>
            <sz val="8"/>
            <color indexed="81"/>
            <rFont val="Tahoma"/>
            <family val="2"/>
          </rPr>
          <t>4</t>
        </r>
        <r>
          <rPr>
            <sz val="8"/>
            <color indexed="81"/>
            <rFont val="Tahoma"/>
            <family val="2"/>
          </rPr>
          <t xml:space="preserve">
Within 1 month after Training Week 4: </t>
        </r>
        <r>
          <rPr>
            <b/>
            <sz val="8"/>
            <color indexed="81"/>
            <rFont val="Tahoma"/>
            <family val="2"/>
          </rPr>
          <t>5</t>
        </r>
        <r>
          <rPr>
            <sz val="8"/>
            <color indexed="81"/>
            <rFont val="Tahoma"/>
            <family val="2"/>
          </rPr>
          <t xml:space="preserve">
Within 2 months after Training Week 4: </t>
        </r>
        <r>
          <rPr>
            <b/>
            <sz val="8"/>
            <color indexed="81"/>
            <rFont val="Tahoma"/>
            <family val="2"/>
          </rPr>
          <t>6</t>
        </r>
      </text>
    </comment>
    <comment ref="B13" authorId="0" shapeId="0" xr:uid="{00000000-0006-0000-0100-00000B000000}">
      <text>
        <r>
          <rPr>
            <sz val="8"/>
            <color indexed="81"/>
            <rFont val="Tahoma"/>
            <family val="2"/>
          </rPr>
          <t>A brief description of what the project is about</t>
        </r>
      </text>
    </comment>
    <comment ref="B14" authorId="0" shapeId="0" xr:uid="{00000000-0006-0000-0100-00000C000000}">
      <text>
        <r>
          <rPr>
            <sz val="8"/>
            <color indexed="81"/>
            <rFont val="Tahoma"/>
            <family val="2"/>
          </rPr>
          <t>The problem statement describes the problem the project is about to solve</t>
        </r>
      </text>
    </comment>
    <comment ref="B15" authorId="0" shapeId="0" xr:uid="{00000000-0006-0000-0100-00000D000000}">
      <text>
        <r>
          <rPr>
            <sz val="8"/>
            <color indexed="81"/>
            <rFont val="Tahoma"/>
            <family val="2"/>
          </rPr>
          <t>Short description how the above financial benefits are calculated (incl. types of savings, assumptions etc.)</t>
        </r>
      </text>
    </comment>
    <comment ref="B16" authorId="0" shapeId="0" xr:uid="{00000000-0006-0000-0100-00000E000000}">
      <text>
        <r>
          <rPr>
            <sz val="8"/>
            <color indexed="81"/>
            <rFont val="Tahoma"/>
            <family val="2"/>
          </rPr>
          <t xml:space="preserve">The process where the problem is related to and the person(s) who are managing the process (responsible) </t>
        </r>
      </text>
    </comment>
    <comment ref="D17" authorId="0" shapeId="0" xr:uid="{00000000-0006-0000-0100-00000F000000}">
      <text>
        <r>
          <rPr>
            <sz val="8"/>
            <color indexed="81"/>
            <rFont val="Tahoma"/>
            <family val="2"/>
          </rPr>
          <t xml:space="preserve">Describes where the process start (if possible physically). What has happened whent the process has started?
Linked from SIPOC
</t>
        </r>
      </text>
    </comment>
    <comment ref="E17" authorId="1" shapeId="0" xr:uid="{00000000-0006-0000-0100-000010000000}">
      <text>
        <r>
          <rPr>
            <b/>
            <sz val="8"/>
            <color indexed="81"/>
            <rFont val="Tahoma"/>
            <family val="2"/>
          </rPr>
          <t>oConsulting:
Process Start linked to SIPOC</t>
        </r>
        <r>
          <rPr>
            <sz val="8"/>
            <color indexed="81"/>
            <rFont val="Tahoma"/>
            <family val="2"/>
          </rPr>
          <t xml:space="preserve">
</t>
        </r>
      </text>
    </comment>
    <comment ref="D18" authorId="0" shapeId="0" xr:uid="{00000000-0006-0000-0100-000011000000}">
      <text>
        <r>
          <rPr>
            <sz val="8"/>
            <color indexed="81"/>
            <rFont val="Tahoma"/>
            <family val="2"/>
          </rPr>
          <t xml:space="preserve">Where exactly does the process end?
Linked from SIPOC
</t>
        </r>
      </text>
    </comment>
    <comment ref="E18" authorId="1" shapeId="0" xr:uid="{00000000-0006-0000-0100-000012000000}">
      <text>
        <r>
          <rPr>
            <b/>
            <sz val="8"/>
            <color indexed="81"/>
            <rFont val="Tahoma"/>
            <family val="2"/>
          </rPr>
          <t>oConsulting:
Process Stop linked to SIPOC</t>
        </r>
        <r>
          <rPr>
            <sz val="8"/>
            <color indexed="81"/>
            <rFont val="Tahoma"/>
            <family val="2"/>
          </rPr>
          <t xml:space="preserve">
</t>
        </r>
      </text>
    </comment>
    <comment ref="D19" authorId="0" shapeId="0" xr:uid="{00000000-0006-0000-0100-000013000000}">
      <text>
        <r>
          <rPr>
            <sz val="8"/>
            <color indexed="81"/>
            <rFont val="Tahoma"/>
            <family val="2"/>
          </rPr>
          <t>What products, functions, departments, process steps, etc. are part of the project?</t>
        </r>
      </text>
    </comment>
    <comment ref="D20" authorId="0" shapeId="0" xr:uid="{00000000-0006-0000-0100-000014000000}">
      <text>
        <r>
          <rPr>
            <sz val="8"/>
            <color indexed="81"/>
            <rFont val="Tahoma"/>
            <family val="2"/>
          </rPr>
          <t>What products, functions, departments, process steps, etc. are not part of the project?</t>
        </r>
      </text>
    </comment>
    <comment ref="B22" authorId="0" shapeId="0" xr:uid="{00000000-0006-0000-0100-000015000000}">
      <text>
        <r>
          <rPr>
            <sz val="8"/>
            <color indexed="81"/>
            <rFont val="Tahoma"/>
            <family val="2"/>
          </rPr>
          <t xml:space="preserve">What should the project achieve (e.g. reduce complaint resolve time) </t>
        </r>
      </text>
    </comment>
    <comment ref="D22" authorId="0" shapeId="0" xr:uid="{00000000-0006-0000-0100-000016000000}">
      <text>
        <r>
          <rPr>
            <sz val="8"/>
            <color indexed="81"/>
            <rFont val="Tahoma"/>
            <family val="2"/>
          </rPr>
          <t>How is that goal to be measured (e.g. cycle time)</t>
        </r>
      </text>
    </comment>
    <comment ref="E22" authorId="0" shapeId="0" xr:uid="{00000000-0006-0000-0100-000017000000}">
      <text>
        <r>
          <rPr>
            <sz val="8"/>
            <color indexed="81"/>
            <rFont val="Tahoma"/>
            <family val="2"/>
          </rPr>
          <t>What's the situations before the project has started?</t>
        </r>
      </text>
    </comment>
    <comment ref="F22" authorId="0" shapeId="0" xr:uid="{00000000-0006-0000-0100-000018000000}">
      <text>
        <r>
          <rPr>
            <sz val="8"/>
            <color indexed="81"/>
            <rFont val="Tahoma"/>
            <family val="2"/>
          </rPr>
          <t>What's the current value (will be the same as "Baseline" at the beginning of the project)?</t>
        </r>
      </text>
    </comment>
    <comment ref="G22" authorId="0" shapeId="0" xr:uid="{00000000-0006-0000-0100-000019000000}">
      <text>
        <r>
          <rPr>
            <sz val="8"/>
            <color indexed="81"/>
            <rFont val="Tahoma"/>
            <family val="2"/>
          </rPr>
          <t>What's the goal for the project?</t>
        </r>
      </text>
    </comment>
    <comment ref="H22" authorId="0" shapeId="0" xr:uid="{00000000-0006-0000-0100-00001A000000}">
      <text>
        <r>
          <rPr>
            <sz val="8"/>
            <color indexed="81"/>
            <rFont val="Tahoma"/>
            <family val="2"/>
          </rPr>
          <t>What's the best potential performance of the process (e.g. physical limit, best ever performance)?</t>
        </r>
      </text>
    </comment>
    <comment ref="B28" authorId="0" shapeId="0" xr:uid="{00000000-0006-0000-0100-00001B000000}">
      <text>
        <r>
          <rPr>
            <sz val="8"/>
            <color indexed="81"/>
            <rFont val="Tahoma"/>
            <family val="2"/>
          </rPr>
          <t>Explain the tangible and intangible benefits to the direct process and end customers</t>
        </r>
      </text>
    </comment>
    <comment ref="B29" authorId="0" shapeId="0" xr:uid="{00000000-0006-0000-0100-00001C000000}">
      <text>
        <r>
          <rPr>
            <sz val="8"/>
            <color indexed="81"/>
            <rFont val="Tahoma"/>
            <family val="2"/>
          </rPr>
          <t>List of team members (names and functions) that need to be involved either in the core or extended project team</t>
        </r>
      </text>
    </comment>
    <comment ref="B30" authorId="0" shapeId="0" xr:uid="{00000000-0006-0000-0100-00001D000000}">
      <text>
        <r>
          <rPr>
            <sz val="8"/>
            <color indexed="81"/>
            <rFont val="Tahoma"/>
            <family val="2"/>
          </rPr>
          <t>Additional support required (e.g. for specific project actions)</t>
        </r>
      </text>
    </comment>
    <comment ref="B31" authorId="0" shapeId="0" xr:uid="{00000000-0006-0000-0100-00001E000000}">
      <text>
        <r>
          <rPr>
            <sz val="8"/>
            <color indexed="81"/>
            <rFont val="Tahoma"/>
            <family val="2"/>
          </rPr>
          <t>All foreseen difficulties at the moment</t>
        </r>
      </text>
    </comment>
    <comment ref="C33" authorId="0" shapeId="0" xr:uid="{00000000-0006-0000-0100-00001F000000}">
      <text>
        <r>
          <rPr>
            <sz val="8"/>
            <color indexed="81"/>
            <rFont val="Tahoma"/>
            <family val="2"/>
          </rPr>
          <t>Specifies the project milestones in more detail (include more rows if necessary)</t>
        </r>
      </text>
    </comment>
    <comment ref="E33" authorId="0" shapeId="0" xr:uid="{00000000-0006-0000-0100-000020000000}">
      <text>
        <r>
          <rPr>
            <sz val="8"/>
            <color indexed="81"/>
            <rFont val="Tahoma"/>
            <family val="2"/>
          </rPr>
          <t>Planned due date</t>
        </r>
      </text>
    </comment>
    <comment ref="G33" authorId="0" shapeId="0" xr:uid="{00000000-0006-0000-0100-000021000000}">
      <text>
        <r>
          <rPr>
            <sz val="8"/>
            <color indexed="81"/>
            <rFont val="Tahoma"/>
            <family val="2"/>
          </rPr>
          <t>Actual completion date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B5" authorId="0" shapeId="0" xr:uid="{00000000-0006-0000-0500-000001000000}">
      <text>
        <r>
          <rPr>
            <b/>
            <sz val="8"/>
            <color indexed="81"/>
            <rFont val="Tahoma"/>
            <family val="2"/>
          </rPr>
          <t>Identify potential risks for the success of the project</t>
        </r>
      </text>
    </comment>
    <comment ref="C5" authorId="0" shapeId="0" xr:uid="{00000000-0006-0000-0500-000002000000}">
      <text>
        <r>
          <rPr>
            <b/>
            <sz val="8"/>
            <color indexed="81"/>
            <rFont val="Tahoma"/>
            <family val="2"/>
          </rPr>
          <t>Rate Probability of Occurence:
0 = none
1 = low
2 = medium
3 = high</t>
        </r>
      </text>
    </comment>
    <comment ref="D5" authorId="0" shapeId="0" xr:uid="{00000000-0006-0000-0500-000003000000}">
      <text>
        <r>
          <rPr>
            <b/>
            <sz val="8"/>
            <color indexed="81"/>
            <rFont val="Tahoma"/>
            <family val="2"/>
          </rPr>
          <t>Rate Impact on Project:
0 = none
1 = low
2 = medium
3 = high</t>
        </r>
        <r>
          <rPr>
            <sz val="8"/>
            <color indexed="81"/>
            <rFont val="Tahoma"/>
            <family val="2"/>
          </rPr>
          <t xml:space="preserve">
</t>
        </r>
      </text>
    </comment>
    <comment ref="F5" authorId="0" shapeId="0" xr:uid="{00000000-0006-0000-0500-000004000000}">
      <text>
        <r>
          <rPr>
            <b/>
            <sz val="8"/>
            <color indexed="81"/>
            <rFont val="Tahoma"/>
            <family val="2"/>
          </rPr>
          <t>For each risk, identify actions required to mitigate the risk</t>
        </r>
      </text>
    </comment>
    <comment ref="G5" authorId="0" shapeId="0" xr:uid="{00000000-0006-0000-0500-000005000000}">
      <text>
        <r>
          <rPr>
            <b/>
            <sz val="8"/>
            <color indexed="81"/>
            <rFont val="Tahoma"/>
            <family val="2"/>
          </rPr>
          <t>Rate probability of occurence after action has been taken:
0 = none
1 = low
2 = medium
3 = high</t>
        </r>
      </text>
    </comment>
    <comment ref="H5" authorId="0" shapeId="0" xr:uid="{00000000-0006-0000-0500-000006000000}">
      <text>
        <r>
          <rPr>
            <b/>
            <sz val="8"/>
            <color indexed="81"/>
            <rFont val="Tahoma"/>
            <family val="2"/>
          </rPr>
          <t>By when has the action to be accomplished?</t>
        </r>
      </text>
    </comment>
    <comment ref="I5" authorId="0" shapeId="0" xr:uid="{00000000-0006-0000-0500-000007000000}">
      <text>
        <r>
          <rPr>
            <b/>
            <sz val="8"/>
            <color indexed="81"/>
            <rFont val="Tahoma"/>
            <family val="2"/>
          </rPr>
          <t>Who is responsible for the action?</t>
        </r>
      </text>
    </comment>
    <comment ref="J5" authorId="0" shapeId="0" xr:uid="{00000000-0006-0000-0500-000008000000}">
      <text>
        <r>
          <rPr>
            <b/>
            <sz val="8"/>
            <color indexed="81"/>
            <rFont val="Tahoma"/>
            <family val="2"/>
          </rPr>
          <t>For each action, track completion status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Andreas Kleinert</author>
  </authors>
  <commentList>
    <comment ref="B5" authorId="0" shapeId="0" xr:uid="{00000000-0006-0000-0900-000001000000}">
      <text>
        <r>
          <rPr>
            <sz val="8"/>
            <color indexed="81"/>
            <rFont val="Tahoma"/>
            <family val="2"/>
          </rPr>
          <t>insert process suppliers</t>
        </r>
      </text>
    </comment>
    <comment ref="C5" authorId="0" shapeId="0" xr:uid="{00000000-0006-0000-0900-000002000000}">
      <text>
        <r>
          <rPr>
            <sz val="8"/>
            <color indexed="81"/>
            <rFont val="Tahoma"/>
            <family val="2"/>
          </rPr>
          <t>insert process inputs</t>
        </r>
      </text>
    </comment>
    <comment ref="E5" authorId="0" shapeId="0" xr:uid="{00000000-0006-0000-0900-000003000000}">
      <text>
        <r>
          <rPr>
            <sz val="8"/>
            <color indexed="81"/>
            <rFont val="Tahoma"/>
            <family val="2"/>
          </rPr>
          <t>insert process steps</t>
        </r>
      </text>
    </comment>
    <comment ref="G5" authorId="0" shapeId="0" xr:uid="{00000000-0006-0000-0900-000004000000}">
      <text>
        <r>
          <rPr>
            <sz val="8"/>
            <color indexed="81"/>
            <rFont val="Tahoma"/>
            <family val="2"/>
          </rPr>
          <t>insert process outputs</t>
        </r>
      </text>
    </comment>
    <comment ref="H5" authorId="0" shapeId="0" xr:uid="{00000000-0006-0000-0900-000005000000}">
      <text>
        <r>
          <rPr>
            <sz val="8"/>
            <color indexed="81"/>
            <rFont val="Tahoma"/>
            <family val="2"/>
          </rPr>
          <t>insert process customers (internal and external)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Andreas Kleinert</author>
  </authors>
  <commentList>
    <comment ref="D5" authorId="0" shapeId="0" xr:uid="{00000000-0006-0000-0D00-000001000000}">
      <text>
        <r>
          <rPr>
            <sz val="8"/>
            <color indexed="81"/>
            <rFont val="Tahoma"/>
            <family val="2"/>
          </rPr>
          <t>Enter weight (importance) of output variable 
1 = (low) 
5 = (medium)
9 = (high)</t>
        </r>
      </text>
    </comment>
    <comment ref="D6" authorId="0" shapeId="0" xr:uid="{00000000-0006-0000-0D00-000002000000}">
      <text>
        <r>
          <rPr>
            <sz val="8"/>
            <color indexed="81"/>
            <rFont val="Tahoma"/>
            <family val="2"/>
          </rPr>
          <t>Enter the strength of the relationship between the X and the Y variable -
0 (no relationship),
1 (weak relationship),
5 (moderate relationship),
9 (strong relationship)</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11966661</author>
    <author>Niclas Hagren</author>
  </authors>
  <commentList>
    <comment ref="B4" authorId="0" shapeId="0" xr:uid="{00000000-0006-0000-0E00-000001000000}">
      <text>
        <r>
          <rPr>
            <b/>
            <sz val="10"/>
            <color indexed="81"/>
            <rFont val="Tahoma"/>
            <family val="2"/>
          </rPr>
          <t>What needs to be measured?</t>
        </r>
      </text>
    </comment>
    <comment ref="C4" authorId="1" shapeId="0" xr:uid="{00000000-0006-0000-0E00-000002000000}">
      <text>
        <r>
          <rPr>
            <b/>
            <sz val="8"/>
            <color indexed="81"/>
            <rFont val="Tahoma"/>
            <family val="2"/>
          </rPr>
          <t xml:space="preserve">Wich unit of measurment e.g. Meter, kg, kW, N...
 </t>
        </r>
        <r>
          <rPr>
            <sz val="8"/>
            <color indexed="81"/>
            <rFont val="Tahoma"/>
            <family val="2"/>
          </rPr>
          <t xml:space="preserve">
</t>
        </r>
      </text>
    </comment>
    <comment ref="D4" authorId="0" shapeId="0" xr:uid="{00000000-0006-0000-0E00-000003000000}">
      <text>
        <r>
          <rPr>
            <b/>
            <sz val="10"/>
            <color indexed="81"/>
            <rFont val="Tahoma"/>
            <family val="2"/>
          </rPr>
          <t>Output / Input / Process</t>
        </r>
      </text>
    </comment>
    <comment ref="E4" authorId="0" shapeId="0" xr:uid="{00000000-0006-0000-0E00-000004000000}">
      <text>
        <r>
          <rPr>
            <b/>
            <sz val="10"/>
            <color indexed="81"/>
            <rFont val="Tahoma"/>
            <family val="2"/>
          </rPr>
          <t>Continuous / Discrete</t>
        </r>
      </text>
    </comment>
    <comment ref="F4" authorId="0" shapeId="0" xr:uid="{00000000-0006-0000-0E00-000005000000}">
      <text>
        <r>
          <rPr>
            <b/>
            <sz val="10"/>
            <color indexed="81"/>
            <rFont val="Tahoma"/>
            <family val="2"/>
          </rPr>
          <t>By providing concrete action directives, an operational definition avoids ambiguity in data collection; thus, everyone involves shares the same understanding of the measurements and their methods.</t>
        </r>
      </text>
    </comment>
    <comment ref="H4" authorId="0" shapeId="0" xr:uid="{00000000-0006-0000-0E00-000006000000}">
      <text>
        <r>
          <rPr>
            <b/>
            <sz val="10"/>
            <color indexed="81"/>
            <rFont val="Tahoma"/>
            <family val="2"/>
          </rPr>
          <t>Always include practical considerations (costs, efforts involved, etc...)</t>
        </r>
      </text>
    </comment>
    <comment ref="I4" authorId="0" shapeId="0" xr:uid="{00000000-0006-0000-0E00-000007000000}">
      <text>
        <r>
          <rPr>
            <b/>
            <sz val="10"/>
            <color indexed="81"/>
            <rFont val="Tahoma"/>
            <family val="2"/>
          </rPr>
          <t>yes / no</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Matthias Drecke</author>
  </authors>
  <commentList>
    <comment ref="F4" authorId="0" shapeId="0" xr:uid="{302E5042-08DB-4F2C-BA33-C5FEB2D7F0E5}">
      <text>
        <r>
          <rPr>
            <b/>
            <sz val="9"/>
            <color indexed="81"/>
            <rFont val="Tahoma"/>
            <family val="2"/>
          </rPr>
          <t>use this format:
DD.MM.YY hh:mm</t>
        </r>
      </text>
    </comment>
    <comment ref="G4" authorId="0" shapeId="0" xr:uid="{AC08FCEE-3F3F-41CE-BDB1-9F4FC6F4D3F0}">
      <text>
        <r>
          <rPr>
            <b/>
            <sz val="9"/>
            <color indexed="81"/>
            <rFont val="Tahoma"/>
            <family val="2"/>
          </rPr>
          <t>use this format:
DD.MM.YY hh:mm</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11966661</author>
  </authors>
  <commentList>
    <comment ref="D16" authorId="0" shapeId="0" xr:uid="{00000000-0006-0000-1600-000001000000}">
      <text>
        <r>
          <rPr>
            <b/>
            <sz val="10"/>
            <color indexed="81"/>
            <rFont val="Tahoma"/>
            <family val="2"/>
          </rPr>
          <t>A defective is a unit with one or more defect</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11966661</author>
  </authors>
  <commentList>
    <comment ref="B7" authorId="0" shapeId="0" xr:uid="{00000000-0006-0000-1700-000001000000}">
      <text>
        <r>
          <rPr>
            <b/>
            <sz val="10"/>
            <color indexed="81"/>
            <rFont val="Tahoma"/>
            <family val="2"/>
          </rPr>
          <t>Enter a simple description of the analysed process step</t>
        </r>
      </text>
    </comment>
    <comment ref="C7" authorId="0" shapeId="0" xr:uid="{00000000-0006-0000-1700-000002000000}">
      <text>
        <r>
          <rPr>
            <b/>
            <sz val="10"/>
            <color indexed="81"/>
            <rFont val="Tahoma"/>
            <family val="2"/>
          </rPr>
          <t>Describe every potential failure that could emerge in the process step. Several failures can be indicated per process step.</t>
        </r>
      </text>
    </comment>
    <comment ref="D7" authorId="0" shapeId="0" xr:uid="{00000000-0006-0000-1700-000003000000}">
      <text>
        <r>
          <rPr>
            <b/>
            <sz val="10"/>
            <color indexed="81"/>
            <rFont val="Tahoma"/>
            <family val="2"/>
          </rPr>
          <t xml:space="preserve">Describe potential effects of a failure mode on the process from a customer point of view. There can be several potential effects per potential failure mode.
</t>
        </r>
      </text>
    </comment>
    <comment ref="E7" authorId="0" shapeId="0" xr:uid="{00000000-0006-0000-1700-000004000000}">
      <text>
        <r>
          <rPr>
            <b/>
            <sz val="10"/>
            <color indexed="81"/>
            <rFont val="Tahoma"/>
            <family val="2"/>
          </rPr>
          <t>Describe the severity of the effect upon the customer generated by a potential failure. The estimation follows a scale of 1 (low) to 10 (high).
10: cause bodily harm
 9: Be illegal
 8: Destroy the product
 7: Result in customer dissatisfaction
 6: Cause sporadic malfunction
 5: Cause significant loss of performance
 4: Cause minor performance loss
 3: Cause a minor nuisance; can be overcome with no loss
 2: Go unnoticed, but cause minor effect on performance
 1: Go unnoticed and not affect the performance</t>
        </r>
      </text>
    </comment>
    <comment ref="F7" authorId="0" shapeId="0" xr:uid="{00000000-0006-0000-1700-000005000000}">
      <text>
        <r>
          <rPr>
            <b/>
            <sz val="10"/>
            <color indexed="81"/>
            <rFont val="Tahoma"/>
            <family val="2"/>
          </rPr>
          <t>Describe how the mentioned failure can come about (causes). Several potential causes can be given for every potential failure. The list of causes has to be as complete and detailed as possible.</t>
        </r>
      </text>
    </comment>
    <comment ref="G7" authorId="0" shapeId="0" xr:uid="{00000000-0006-0000-1700-000006000000}">
      <text>
        <r>
          <rPr>
            <b/>
            <sz val="10"/>
            <color indexed="81"/>
            <rFont val="Tahoma"/>
            <family val="2"/>
          </rPr>
          <t xml:space="preserve">Estimate how often the potential failure causes occur. The estimation follows a scale of 1 (low) to 10 (high). It is important that every cause is estimated as to the frequency of its occurence (not the occurence of the failure).
10: more than once per day
 9: Once every 2-3 days
 8: Once a week
 7: Once a month
 6: Once a quarter
 5: Twice a year
 4: Once a year
 3: Once every 1-2 years
 2: Once every 2-5 years
 1: once every 5-100 years
 </t>
        </r>
      </text>
    </comment>
    <comment ref="H7" authorId="0" shapeId="0" xr:uid="{00000000-0006-0000-1700-000007000000}">
      <text>
        <r>
          <rPr>
            <b/>
            <sz val="10"/>
            <color indexed="81"/>
            <rFont val="Tahoma"/>
            <family val="2"/>
          </rPr>
          <t xml:space="preserve">List those opportunities in the </t>
        </r>
        <r>
          <rPr>
            <b/>
            <u/>
            <sz val="10"/>
            <color indexed="81"/>
            <rFont val="Tahoma"/>
            <family val="2"/>
          </rPr>
          <t>current</t>
        </r>
        <r>
          <rPr>
            <b/>
            <sz val="10"/>
            <color indexed="81"/>
            <rFont val="Tahoma"/>
            <family val="2"/>
          </rPr>
          <t xml:space="preserve"> process which can lead to detecting and eliminating the potential cause before the process step is concluded</t>
        </r>
      </text>
    </comment>
    <comment ref="I7" authorId="0" shapeId="0" xr:uid="{00000000-0006-0000-1700-000008000000}">
      <text>
        <r>
          <rPr>
            <b/>
            <sz val="10"/>
            <color indexed="81"/>
            <rFont val="Tahoma"/>
            <family val="2"/>
          </rPr>
          <t>Judge the probability that the potential cause is detected prior to moving on to the next process step. The estimation follows a scale of 1 (high) to 10 (low).
10: Defect undetectable
 9: Units sporadically check for defects
 8: Units systematically sampled and inspected
 7: All units manually inspected
 6: Mistake-proofing modifications after inspection
 5: SPC and manual inspection
 4: SPC with immediate reaction to out-of-control conditions
 3: SPC with 100% inspection surrounding out-of-control conditions
 2: 100% automatic inspections
 1: Defect is obvious and can be kept from reaching customer</t>
        </r>
      </text>
    </comment>
    <comment ref="J7" authorId="0" shapeId="0" xr:uid="{00000000-0006-0000-1700-000009000000}">
      <text>
        <r>
          <rPr>
            <b/>
            <sz val="10"/>
            <color indexed="81"/>
            <rFont val="Tahoma"/>
            <family val="2"/>
          </rPr>
          <t>Risk Priority Number (RPN):
RPN &gt; 125 is a practical limit that allows to recognize the need for action</t>
        </r>
      </text>
    </comment>
    <comment ref="K7" authorId="0" shapeId="0" xr:uid="{00000000-0006-0000-1700-00000A000000}">
      <text>
        <r>
          <rPr>
            <b/>
            <sz val="10"/>
            <color indexed="81"/>
            <rFont val="Tahoma"/>
            <family val="2"/>
          </rPr>
          <t xml:space="preserve">Here actions are developed which reduce the rating numbers for the occurence, the severity and/or the detection probability of the highest RPNs.
</t>
        </r>
      </text>
    </comment>
    <comment ref="L7" authorId="0" shapeId="0" xr:uid="{00000000-0006-0000-1700-00000B000000}">
      <text>
        <r>
          <rPr>
            <b/>
            <sz val="10"/>
            <color indexed="81"/>
            <rFont val="Tahoma"/>
            <family val="2"/>
          </rPr>
          <t>Enter the completion date and the responsible person for the recommended action</t>
        </r>
      </text>
    </comment>
    <comment ref="M7" authorId="0" shapeId="0" xr:uid="{00000000-0006-0000-1700-00000C000000}">
      <text>
        <r>
          <rPr>
            <b/>
            <sz val="10"/>
            <color indexed="81"/>
            <rFont val="Tahoma"/>
            <family val="2"/>
          </rPr>
          <t>Enter the actions taken and the actual implementation date</t>
        </r>
      </text>
    </comment>
    <comment ref="Q7" authorId="0" shapeId="0" xr:uid="{00000000-0006-0000-1700-00000D000000}">
      <text>
        <r>
          <rPr>
            <b/>
            <sz val="10"/>
            <color indexed="81"/>
            <rFont val="Tahoma"/>
            <family val="2"/>
          </rPr>
          <t>The newly calculated RPN from the corrective actionsfor the preceding ratings of severity, occurrence and detection. If entries are missing, then no actions has been undertaken.</t>
        </r>
      </text>
    </comment>
  </commentList>
</comments>
</file>

<file path=xl/sharedStrings.xml><?xml version="1.0" encoding="utf-8"?>
<sst xmlns="http://schemas.openxmlformats.org/spreadsheetml/2006/main" count="649" uniqueCount="480">
  <si>
    <t>SIPOC</t>
  </si>
  <si>
    <t>Suppliers</t>
  </si>
  <si>
    <t>Inputs</t>
  </si>
  <si>
    <t>Process</t>
  </si>
  <si>
    <t>Outputs</t>
  </si>
  <si>
    <t>Customers</t>
  </si>
  <si>
    <t>What Customer Wants</t>
  </si>
  <si>
    <t>What Customer Needs
(Key Issues)</t>
  </si>
  <si>
    <t>Voice of Customer  / CTQ</t>
  </si>
  <si>
    <t>Critical To Quality (CTQ)
Critical To Business (CTB)</t>
  </si>
  <si>
    <t>Status</t>
  </si>
  <si>
    <t>Define</t>
  </si>
  <si>
    <t>Measure</t>
  </si>
  <si>
    <t>Analyze</t>
  </si>
  <si>
    <t>Improve</t>
  </si>
  <si>
    <t>Control</t>
  </si>
  <si>
    <t>No</t>
  </si>
  <si>
    <t>Details</t>
  </si>
  <si>
    <t>Action</t>
  </si>
  <si>
    <t>Remarks</t>
  </si>
  <si>
    <t>Data Collection Plan</t>
  </si>
  <si>
    <t>Measurements</t>
  </si>
  <si>
    <t>Measurement Type</t>
  </si>
  <si>
    <t>Data Type</t>
  </si>
  <si>
    <t>Operational Definition</t>
  </si>
  <si>
    <t>Responsibility</t>
  </si>
  <si>
    <t>Sampling strategy</t>
  </si>
  <si>
    <t>Date, or
Time Frequency</t>
  </si>
  <si>
    <t>Source/Location</t>
  </si>
  <si>
    <t>1.</t>
  </si>
  <si>
    <t>Determine number of defect opportunities per unit</t>
  </si>
  <si>
    <t>O =</t>
  </si>
  <si>
    <t>2.</t>
  </si>
  <si>
    <t>Determine number of units processed (Total Parts)</t>
  </si>
  <si>
    <t>N =</t>
  </si>
  <si>
    <t>3.</t>
  </si>
  <si>
    <t>Determine total number of defects made
(includes defects made and later fixed)</t>
  </si>
  <si>
    <t>D =</t>
  </si>
  <si>
    <t>4.</t>
  </si>
  <si>
    <t>Calculate Defects Per Opportunity</t>
  </si>
  <si>
    <t>5.</t>
  </si>
  <si>
    <t>Calculate Yield</t>
  </si>
  <si>
    <t>6.</t>
  </si>
  <si>
    <t>Look up Sigma in the Process Sigma Table</t>
  </si>
  <si>
    <t>Other Quality Ratios</t>
  </si>
  <si>
    <t>7.</t>
  </si>
  <si>
    <t>Determine the number of defectives</t>
  </si>
  <si>
    <t xml:space="preserve">Defectives = </t>
  </si>
  <si>
    <t>8.</t>
  </si>
  <si>
    <t>Calculate Parts Per Mio</t>
  </si>
  <si>
    <t>9.</t>
  </si>
  <si>
    <t>Calculate Defect Per Unit</t>
  </si>
  <si>
    <t xml:space="preserve">10. </t>
  </si>
  <si>
    <t>Calculate Yield (good parts)</t>
  </si>
  <si>
    <t>Man</t>
  </si>
  <si>
    <t>Machine</t>
  </si>
  <si>
    <t>Others</t>
  </si>
  <si>
    <t>/</t>
  </si>
  <si>
    <t>The Problem</t>
  </si>
  <si>
    <t>\</t>
  </si>
  <si>
    <t>Method</t>
  </si>
  <si>
    <t>Material</t>
  </si>
  <si>
    <t>Mother Nature</t>
  </si>
  <si>
    <t>More…</t>
  </si>
  <si>
    <t>Critical RPN-value:</t>
  </si>
  <si>
    <t>Process Step</t>
  </si>
  <si>
    <t>Potential Failure Mode</t>
  </si>
  <si>
    <t>Potential Failure Effects</t>
  </si>
  <si>
    <t>Severity</t>
  </si>
  <si>
    <t>Potential causes</t>
  </si>
  <si>
    <t>Occurence</t>
  </si>
  <si>
    <t>Current controls</t>
  </si>
  <si>
    <t>Detection</t>
  </si>
  <si>
    <t>RPN</t>
  </si>
  <si>
    <t xml:space="preserve">Actions recommended </t>
  </si>
  <si>
    <t>Who and until when?</t>
  </si>
  <si>
    <t>Action Taken</t>
  </si>
  <si>
    <t>Occurrence</t>
  </si>
  <si>
    <t>Potential Cause</t>
  </si>
  <si>
    <t>Verification Strategy</t>
  </si>
  <si>
    <t>Key Root Cause</t>
  </si>
  <si>
    <t>Quantify Opportunity</t>
  </si>
  <si>
    <t>Solutions Defined &amp; Documented</t>
  </si>
  <si>
    <t>Timeline</t>
  </si>
  <si>
    <t>…</t>
  </si>
  <si>
    <t>Process Management Diagram</t>
  </si>
  <si>
    <t>Process:</t>
  </si>
  <si>
    <t>Process owner:</t>
  </si>
  <si>
    <t>Date:</t>
  </si>
  <si>
    <t>Monitoring</t>
  </si>
  <si>
    <t>Reaction plan</t>
  </si>
  <si>
    <t>Measurements Input/Process/Output</t>
  </si>
  <si>
    <t>Target/
Specs</t>
  </si>
  <si>
    <t>Methods for data collection
(Who? When? How often? How?)</t>
  </si>
  <si>
    <t>Immediate actions
(special causes)</t>
  </si>
  <si>
    <t>Process actions
(common causes)</t>
  </si>
  <si>
    <t>Date</t>
  </si>
  <si>
    <t>Data</t>
  </si>
  <si>
    <t>MR</t>
  </si>
  <si>
    <t>LCL</t>
  </si>
  <si>
    <t>UCL</t>
  </si>
  <si>
    <t>X Bar</t>
  </si>
  <si>
    <t>Closure Report</t>
  </si>
  <si>
    <t>Administrative data</t>
  </si>
  <si>
    <t>Final Status Description</t>
  </si>
  <si>
    <t>Improvement area:</t>
  </si>
  <si>
    <t>What did you achieve?</t>
  </si>
  <si>
    <t>1.1</t>
  </si>
  <si>
    <t>Country:</t>
  </si>
  <si>
    <t>Product:</t>
  </si>
  <si>
    <t>Reference process step</t>
  </si>
  <si>
    <t>What are the next steps?</t>
  </si>
  <si>
    <t>2.1</t>
  </si>
  <si>
    <t>Problem description:</t>
  </si>
  <si>
    <t>OpCo:</t>
  </si>
  <si>
    <t>Project closure report signed off (after closure)</t>
  </si>
  <si>
    <t>Project closure report approved (after final impact assessment)</t>
  </si>
  <si>
    <t>Prioritization Matrix</t>
  </si>
  <si>
    <t>Output Variable (Y)</t>
  </si>
  <si>
    <t>Total</t>
  </si>
  <si>
    <t>Score</t>
  </si>
  <si>
    <t>Rank</t>
  </si>
  <si>
    <t>Top 5</t>
  </si>
  <si>
    <t>5-10</t>
  </si>
  <si>
    <t>Project Summary</t>
  </si>
  <si>
    <t>Project Name</t>
  </si>
  <si>
    <t>Business/Location</t>
  </si>
  <si>
    <t>Project Manager (Belt)</t>
  </si>
  <si>
    <t>Phone</t>
  </si>
  <si>
    <t>Coach (MBB)</t>
  </si>
  <si>
    <t>Sponsor</t>
  </si>
  <si>
    <t>Start Date</t>
  </si>
  <si>
    <t>Target End Date</t>
  </si>
  <si>
    <t>Charter Revision Date</t>
  </si>
  <si>
    <t>Charter Revision No.</t>
  </si>
  <si>
    <t>Financial Benefits</t>
  </si>
  <si>
    <t>Current Status:</t>
  </si>
  <si>
    <t>Project Phase</t>
  </si>
  <si>
    <t>Project Details</t>
  </si>
  <si>
    <t>Project Description</t>
  </si>
  <si>
    <t>Problem Statement</t>
  </si>
  <si>
    <t>Business Case</t>
  </si>
  <si>
    <t>Process and Process Owner</t>
  </si>
  <si>
    <t>Scope</t>
  </si>
  <si>
    <t>Process Scope</t>
  </si>
  <si>
    <t>Start of Process</t>
  </si>
  <si>
    <t>End of Process</t>
  </si>
  <si>
    <t>Project Scope</t>
  </si>
  <si>
    <t>Includes</t>
  </si>
  <si>
    <t>Excludes</t>
  </si>
  <si>
    <t>Goals and Metrics</t>
  </si>
  <si>
    <t>Project Goal</t>
  </si>
  <si>
    <t>Metric/CTQ</t>
  </si>
  <si>
    <t>Baseline</t>
  </si>
  <si>
    <t>Current</t>
  </si>
  <si>
    <t>Goal</t>
  </si>
  <si>
    <t>Entitlement</t>
  </si>
  <si>
    <t>Project Planning</t>
  </si>
  <si>
    <t>Customer Benefits</t>
  </si>
  <si>
    <t>Team Members</t>
  </si>
  <si>
    <t>Support Required</t>
  </si>
  <si>
    <t>Risks/Constraints</t>
  </si>
  <si>
    <t>Specific Milestone</t>
  </si>
  <si>
    <t>By (expected)</t>
  </si>
  <si>
    <t>Completed by (actual)</t>
  </si>
  <si>
    <t xml:space="preserve"> </t>
  </si>
  <si>
    <t>Project Monitoring</t>
  </si>
  <si>
    <t>For info</t>
  </si>
  <si>
    <t>Question</t>
  </si>
  <si>
    <t>Answer (Y/N)?</t>
  </si>
  <si>
    <t>Explanation</t>
  </si>
  <si>
    <t>If negative project will turn yellow in phase</t>
  </si>
  <si>
    <t>If negative project will turn red in phase</t>
  </si>
  <si>
    <t>General</t>
  </si>
  <si>
    <t>Review with sponsor?</t>
  </si>
  <si>
    <t>Available for coaching</t>
  </si>
  <si>
    <t>Team involved in project?</t>
  </si>
  <si>
    <t>Project identified?</t>
  </si>
  <si>
    <t>Project metrics identified (Ys, CTQs)</t>
  </si>
  <si>
    <t>Project team identified?</t>
  </si>
  <si>
    <t>Met with project team?</t>
  </si>
  <si>
    <t>Hi-Level Process Mapped</t>
  </si>
  <si>
    <t>Charter signed by sponsor</t>
  </si>
  <si>
    <t>Savings estimate validated by finance?</t>
  </si>
  <si>
    <t>Potential x brainstormed / hyptothese generated?</t>
  </si>
  <si>
    <t>Measurement system verified?</t>
  </si>
  <si>
    <t>Narrow project scope?</t>
  </si>
  <si>
    <t>Baseline measures collected?</t>
  </si>
  <si>
    <t>Process analyzed?</t>
  </si>
  <si>
    <t>Data used to verify / quantify hypotheses?</t>
  </si>
  <si>
    <t>Solutions developed?</t>
  </si>
  <si>
    <t>Risks mitigated?</t>
  </si>
  <si>
    <t>Solutions implemented?</t>
  </si>
  <si>
    <t>Improvements validated?</t>
  </si>
  <si>
    <t>Process stable?</t>
  </si>
  <si>
    <t>Process controls established?</t>
  </si>
  <si>
    <t>Financial benefits validated by finance?</t>
  </si>
  <si>
    <t>Improvements transfer to process owner?</t>
  </si>
  <si>
    <t>Learnings documented?</t>
  </si>
  <si>
    <t>Replication opportunities identified?</t>
  </si>
  <si>
    <t>Gage R&amp;R OK ?</t>
  </si>
  <si>
    <t>USL</t>
  </si>
  <si>
    <t>LSL</t>
  </si>
  <si>
    <t>Process + Lead Time Measurement Sheet</t>
  </si>
  <si>
    <t>#</t>
  </si>
  <si>
    <t>Department</t>
  </si>
  <si>
    <t>Step description</t>
  </si>
  <si>
    <t>Start date / time</t>
  </si>
  <si>
    <t>Finish date / time</t>
  </si>
  <si>
    <t>Identified problems</t>
  </si>
  <si>
    <t>Problem cause</t>
  </si>
  <si>
    <t>Identified by (Name)</t>
  </si>
  <si>
    <t>Passed back to (Name)</t>
  </si>
  <si>
    <t>Null Hypothesis</t>
  </si>
  <si>
    <t>Comparing</t>
  </si>
  <si>
    <t>Y=</t>
  </si>
  <si>
    <t>continuous</t>
  </si>
  <si>
    <t>Averages</t>
  </si>
  <si>
    <t>2-sample t-test
paired t-test</t>
  </si>
  <si>
    <t>ANOVA</t>
  </si>
  <si>
    <t>Regression
&amp;
RSM DoE</t>
  </si>
  <si>
    <t>Standard Deviations</t>
  </si>
  <si>
    <t>Test for Equal Variances</t>
  </si>
  <si>
    <t>Medians</t>
  </si>
  <si>
    <t>discrete</t>
  </si>
  <si>
    <t>Proportions</t>
  </si>
  <si>
    <t>2-proportions test</t>
  </si>
  <si>
    <t>Chi-Square test</t>
  </si>
  <si>
    <t>Logistic Regression</t>
  </si>
  <si>
    <t>Legend</t>
  </si>
  <si>
    <t>Public Holiday</t>
  </si>
  <si>
    <t>February</t>
  </si>
  <si>
    <t>March</t>
  </si>
  <si>
    <t>April</t>
  </si>
  <si>
    <t>May</t>
  </si>
  <si>
    <t>June</t>
  </si>
  <si>
    <t>July</t>
  </si>
  <si>
    <t>August</t>
  </si>
  <si>
    <t>September</t>
  </si>
  <si>
    <t>October</t>
  </si>
  <si>
    <t>November</t>
  </si>
  <si>
    <t>December</t>
  </si>
  <si>
    <t>January</t>
  </si>
  <si>
    <t>ACTIONS</t>
  </si>
  <si>
    <t>Owner</t>
  </si>
  <si>
    <t>Start/end:</t>
  </si>
  <si>
    <t>Decision:</t>
  </si>
  <si>
    <t>Function 1</t>
  </si>
  <si>
    <t>Function 2</t>
  </si>
  <si>
    <t>Function 3</t>
  </si>
  <si>
    <t>Function 4</t>
  </si>
  <si>
    <t>Function 5</t>
  </si>
  <si>
    <t>Non-value added time</t>
  </si>
  <si>
    <t>Activity:</t>
  </si>
  <si>
    <t>Always implement quick wins as you find them, cheap, quick and easily reversible.</t>
  </si>
  <si>
    <t>Risk Register</t>
  </si>
  <si>
    <t>Prepared By</t>
  </si>
  <si>
    <t>Project Leader</t>
  </si>
  <si>
    <t>Date Created</t>
  </si>
  <si>
    <t>Date Revised</t>
  </si>
  <si>
    <t>Project Risks</t>
  </si>
  <si>
    <t>Probability of Occurrence</t>
  </si>
  <si>
    <t>Impact on 
Project</t>
  </si>
  <si>
    <t>Risk</t>
  </si>
  <si>
    <t>New Probability 
of Occurrence</t>
  </si>
  <si>
    <t>Due Date</t>
  </si>
  <si>
    <t>Responsible</t>
  </si>
  <si>
    <t>Completed</t>
  </si>
  <si>
    <t>Yes</t>
  </si>
  <si>
    <t>Standard deviation</t>
  </si>
  <si>
    <t>Degree of precision</t>
  </si>
  <si>
    <t>Number of samples</t>
  </si>
  <si>
    <t>Proportion defective</t>
  </si>
  <si>
    <t>S</t>
  </si>
  <si>
    <t>I</t>
  </si>
  <si>
    <t>P</t>
  </si>
  <si>
    <t>O</t>
  </si>
  <si>
    <t>C</t>
  </si>
  <si>
    <t>[insert process start boundary]</t>
  </si>
  <si>
    <t>[insert process stop boundary]</t>
  </si>
  <si>
    <t>Solution Selection Matrix</t>
  </si>
  <si>
    <t>Solution</t>
  </si>
  <si>
    <t>Stakeholder Planning</t>
  </si>
  <si>
    <t>Stakeholders</t>
  </si>
  <si>
    <t>Name/Function</t>
  </si>
  <si>
    <t>Current Position</t>
  </si>
  <si>
    <t>"Should be" Position</t>
  </si>
  <si>
    <t>VP Ops</t>
  </si>
  <si>
    <t>openly against the project</t>
  </si>
  <si>
    <t>MBB</t>
  </si>
  <si>
    <t>resistant against the project</t>
  </si>
  <si>
    <t>Shift leader</t>
  </si>
  <si>
    <t>neutral</t>
  </si>
  <si>
    <t>Process Customer</t>
  </si>
  <si>
    <t>positive about the project</t>
  </si>
  <si>
    <t>enthusiastic about the project</t>
  </si>
  <si>
    <t>How to involve?</t>
  </si>
  <si>
    <t>Communication Strategy</t>
  </si>
  <si>
    <t>When to involve?</t>
  </si>
  <si>
    <t>Responsible?</t>
  </si>
  <si>
    <t>Individual meeting</t>
  </si>
  <si>
    <t>Explain project background, ask for input</t>
  </si>
  <si>
    <t>ASAP</t>
  </si>
  <si>
    <t>BB</t>
  </si>
  <si>
    <t>Team meeting</t>
  </si>
  <si>
    <t>Invite to participate meeting, help clarify VOC</t>
  </si>
  <si>
    <t>next meeting</t>
  </si>
  <si>
    <t>Team</t>
  </si>
  <si>
    <t>Convince selected individual(s)</t>
  </si>
  <si>
    <t>Get informal leader to participate in the team</t>
  </si>
  <si>
    <t>Feb</t>
  </si>
  <si>
    <t>BB/Sponsor</t>
  </si>
  <si>
    <t>Project Charter</t>
  </si>
  <si>
    <t>Project Risk</t>
  </si>
  <si>
    <t>Process Mapping</t>
  </si>
  <si>
    <t>FMEA</t>
  </si>
  <si>
    <t>Analyze Closure Matrix</t>
  </si>
  <si>
    <t>Implementation plan</t>
  </si>
  <si>
    <t>Team &amp; Project Management</t>
  </si>
  <si>
    <r>
      <t>Tip:</t>
    </r>
    <r>
      <rPr>
        <sz val="10"/>
        <rFont val="Verdana"/>
        <family val="2"/>
      </rPr>
      <t xml:space="preserve"> move cursor on the</t>
    </r>
    <r>
      <rPr>
        <sz val="10"/>
        <color indexed="10"/>
        <rFont val="Verdana"/>
        <family val="2"/>
      </rPr>
      <t xml:space="preserve"> red triangle</t>
    </r>
    <r>
      <rPr>
        <sz val="10"/>
        <rFont val="Verdana"/>
        <family val="2"/>
      </rPr>
      <t xml:space="preserve"> at the top right corner of the cell where available</t>
    </r>
  </si>
  <si>
    <t>Defined Solutions</t>
  </si>
  <si>
    <t>Implementation Plan</t>
  </si>
  <si>
    <r>
      <t>DPO</t>
    </r>
    <r>
      <rPr>
        <sz val="10"/>
        <rFont val="Verdana"/>
        <family val="2"/>
      </rPr>
      <t xml:space="preserve"> = D / (N x O) =</t>
    </r>
  </si>
  <si>
    <r>
      <t xml:space="preserve">DPMO </t>
    </r>
    <r>
      <rPr>
        <sz val="10"/>
        <rFont val="Verdana"/>
        <family val="2"/>
      </rPr>
      <t>=</t>
    </r>
  </si>
  <si>
    <r>
      <t>Yield</t>
    </r>
    <r>
      <rPr>
        <sz val="10"/>
        <rFont val="Verdana"/>
        <family val="2"/>
      </rPr>
      <t xml:space="preserve"> = (1 - DPO) x 100 =</t>
    </r>
  </si>
  <si>
    <r>
      <t>Process Sigma</t>
    </r>
    <r>
      <rPr>
        <sz val="10"/>
        <rFont val="Verdana"/>
        <family val="2"/>
      </rPr>
      <t xml:space="preserve"> =</t>
    </r>
  </si>
  <si>
    <r>
      <t>PPM</t>
    </r>
    <r>
      <rPr>
        <sz val="10"/>
        <rFont val="Verdana"/>
        <family val="2"/>
      </rPr>
      <t xml:space="preserve"> = (Defectives / Total Parts) * 1'000'000 = </t>
    </r>
  </si>
  <si>
    <r>
      <t xml:space="preserve">A </t>
    </r>
    <r>
      <rPr>
        <b/>
        <sz val="10"/>
        <rFont val="Verdana"/>
        <family val="2"/>
      </rPr>
      <t>Defect</t>
    </r>
    <r>
      <rPr>
        <sz val="10"/>
        <rFont val="Verdana"/>
        <family val="2"/>
      </rPr>
      <t xml:space="preserve"> is when....</t>
    </r>
  </si>
  <si>
    <r>
      <t>DPU</t>
    </r>
    <r>
      <rPr>
        <sz val="10"/>
        <rFont val="Verdana"/>
        <family val="2"/>
      </rPr>
      <t xml:space="preserve"> = Defects / Total Parts =</t>
    </r>
  </si>
  <si>
    <r>
      <t>Yield (good parts)</t>
    </r>
    <r>
      <rPr>
        <sz val="10"/>
        <rFont val="Verdana"/>
        <family val="2"/>
      </rPr>
      <t xml:space="preserve"> = Good Parts / Total Parts  x 100 = </t>
    </r>
  </si>
  <si>
    <t>Unit</t>
  </si>
  <si>
    <t>Lean Six Sigma Project Charter</t>
  </si>
  <si>
    <t>greater than 7.5</t>
  </si>
  <si>
    <t>greater than 7.4</t>
  </si>
  <si>
    <t>z-value</t>
  </si>
  <si>
    <t>cumulative prob</t>
  </si>
  <si>
    <t>prob dens</t>
  </si>
  <si>
    <t>y value</t>
  </si>
  <si>
    <t>x-bar</t>
  </si>
  <si>
    <t>My project name</t>
  </si>
  <si>
    <t>Prio</t>
  </si>
  <si>
    <t>Item</t>
  </si>
  <si>
    <t>Follow up</t>
  </si>
  <si>
    <t>Due date</t>
  </si>
  <si>
    <t>Comments/Results</t>
  </si>
  <si>
    <t>Who?</t>
  </si>
  <si>
    <t>What?</t>
  </si>
  <si>
    <t>What happend?</t>
  </si>
  <si>
    <t>When to follow up?</t>
  </si>
  <si>
    <t>When to close?</t>
  </si>
  <si>
    <t xml:space="preserve">Define </t>
  </si>
  <si>
    <t>Come back 
to your 
roadmap:</t>
  </si>
  <si>
    <t>Function</t>
  </si>
  <si>
    <t>Stakeholders [Names]</t>
  </si>
  <si>
    <t>Franz Berger</t>
  </si>
  <si>
    <t>Michael Schmidt</t>
  </si>
  <si>
    <t>Daniela Maurer</t>
  </si>
  <si>
    <t>Silvia Müller</t>
  </si>
  <si>
    <t>Operator</t>
  </si>
  <si>
    <t>Bernd Werner</t>
  </si>
  <si>
    <t>Key</t>
  </si>
  <si>
    <t>High Level Process Map</t>
  </si>
  <si>
    <t>Process/ Input Variables (Xs)</t>
  </si>
  <si>
    <t>Weight of Y:</t>
  </si>
  <si>
    <t>Step done by (Name)</t>
  </si>
  <si>
    <r>
      <rPr>
        <b/>
        <sz val="10"/>
        <color theme="1"/>
        <rFont val="Verdana"/>
        <family val="2"/>
      </rPr>
      <t>Definition:</t>
    </r>
    <r>
      <rPr>
        <sz val="10"/>
        <color theme="1"/>
        <rFont val="Verdana"/>
        <family val="2"/>
      </rPr>
      <t xml:space="preserve"> What is a Defect in the context of this project</t>
    </r>
  </si>
  <si>
    <t>Stakeholder Engagement</t>
  </si>
  <si>
    <t>Defects Per Million Opportunities (DPMO)</t>
  </si>
  <si>
    <t>Stability &amp; Capability</t>
  </si>
  <si>
    <t>7 Waste Analysis</t>
  </si>
  <si>
    <t>Paste screenshots from Minitab for statistical analysis</t>
  </si>
  <si>
    <t>Ishikawa Diagram</t>
  </si>
  <si>
    <t>Project Monitoring &amp; Status Reporting</t>
  </si>
  <si>
    <t>VOC &amp; CTQ</t>
  </si>
  <si>
    <t xml:space="preserve">Ishikawa Diagram (Fishbone) </t>
  </si>
  <si>
    <t xml:space="preserve">Prioritization Matrix  </t>
  </si>
  <si>
    <t>Action Plan</t>
  </si>
  <si>
    <t>Data Route ↓</t>
  </si>
  <si>
    <t>↓ Process Route</t>
  </si>
  <si>
    <t>Value added time</t>
  </si>
  <si>
    <t>Activities</t>
  </si>
  <si>
    <t>Process Map</t>
  </si>
  <si>
    <t>DPMO &amp; Other Quality Ratios</t>
  </si>
  <si>
    <t>Failure Mode and Effect Analysis (FMEA)</t>
  </si>
  <si>
    <t>Quick Win Actions</t>
  </si>
  <si>
    <t>Measurement</t>
  </si>
  <si>
    <t>Cpk</t>
  </si>
  <si>
    <t>Ppk</t>
  </si>
  <si>
    <t>s</t>
  </si>
  <si>
    <t>Paste your data here</t>
  </si>
  <si>
    <t>Yield</t>
  </si>
  <si>
    <t>Type
(C / N / X)</t>
  </si>
  <si>
    <t>Weight of Criteria:</t>
  </si>
  <si>
    <t xml:space="preserve"> Criteria C</t>
  </si>
  <si>
    <t xml:space="preserve"> Criteria D</t>
  </si>
  <si>
    <t xml:space="preserve"> Criteria E</t>
  </si>
  <si>
    <t xml:space="preserve"> Criteria F</t>
  </si>
  <si>
    <t xml:space="preserve"> Criteria G</t>
  </si>
  <si>
    <t xml:space="preserve"> Criteria H</t>
  </si>
  <si>
    <t>Product</t>
  </si>
  <si>
    <t>Current Practice</t>
  </si>
  <si>
    <t>Guiding Principles / Levers</t>
  </si>
  <si>
    <t>Proposed Solution</t>
  </si>
  <si>
    <t>Function A</t>
  </si>
  <si>
    <t>Function B</t>
  </si>
  <si>
    <t>Function C</t>
  </si>
  <si>
    <t>Function D</t>
  </si>
  <si>
    <t>Function E</t>
  </si>
  <si>
    <t>Documentation - Process Map New Process</t>
  </si>
  <si>
    <t>Data Analysis Matrix</t>
  </si>
  <si>
    <t>Sample Size Calculation</t>
  </si>
  <si>
    <t>Continuous Data</t>
  </si>
  <si>
    <t>Discrete Data</t>
  </si>
  <si>
    <t>If not known, good estimate is Range/6
(Range=Max-Min)</t>
  </si>
  <si>
    <r>
      <rPr>
        <b/>
        <sz val="11"/>
        <color rgb="FF000000"/>
        <rFont val="Verdana"/>
        <family val="2"/>
      </rPr>
      <t>Example:</t>
    </r>
    <r>
      <rPr>
        <sz val="11"/>
        <color indexed="8"/>
        <rFont val="Verdana"/>
        <family val="2"/>
      </rPr>
      <t xml:space="preserve"> If you are looking for an estimation of the Mean which is +/-X from the true Mean enter X (e.g. 2, for 2 minutes).</t>
    </r>
  </si>
  <si>
    <t>2 categories</t>
  </si>
  <si>
    <t>≥ 2 categories</t>
  </si>
  <si>
    <t>X = continuous</t>
  </si>
  <si>
    <t>X = discrete with...</t>
  </si>
  <si>
    <t xml:space="preserve">Enter the precision as a percentage. Example: For +/-5% enter 5% </t>
  </si>
  <si>
    <t>Mann-Whitney test
1-sample sign test</t>
  </si>
  <si>
    <t>Data Analysis Guidelines</t>
  </si>
  <si>
    <t>Test Assumptions</t>
  </si>
  <si>
    <t>Kruskal-Wallist test
Mood's Median test</t>
  </si>
  <si>
    <r>
      <rPr>
        <b/>
        <sz val="9"/>
        <rFont val="Verdana"/>
        <family val="2"/>
      </rPr>
      <t xml:space="preserve">ANOVA: </t>
    </r>
    <r>
      <rPr>
        <sz val="9"/>
        <rFont val="Verdana"/>
        <family val="2"/>
      </rPr>
      <t xml:space="preserve">
- Normal distribution within each group
- Equal variances among the groups</t>
    </r>
  </si>
  <si>
    <t>Standard 
Deviations</t>
  </si>
  <si>
    <t>Test for Equal Variances:</t>
  </si>
  <si>
    <r>
      <rPr>
        <b/>
        <sz val="9"/>
        <rFont val="Verdana"/>
        <family val="2"/>
      </rPr>
      <t xml:space="preserve">2-sample t-test: 
</t>
    </r>
    <r>
      <rPr>
        <sz val="9"/>
        <rFont val="Verdana"/>
        <family val="2"/>
      </rPr>
      <t>- Normal distribution within each group</t>
    </r>
  </si>
  <si>
    <r>
      <rPr>
        <b/>
        <sz val="9"/>
        <rFont val="Verdana"/>
        <family val="2"/>
      </rPr>
      <t>paired t-test:</t>
    </r>
    <r>
      <rPr>
        <sz val="9"/>
        <rFont val="Verdana"/>
        <family val="2"/>
      </rPr>
      <t xml:space="preserve">
- Normal distribution within each group
- Paired (dependent) observations</t>
    </r>
  </si>
  <si>
    <r>
      <t xml:space="preserve">F-Test: </t>
    </r>
    <r>
      <rPr>
        <sz val="9"/>
        <rFont val="Verdana"/>
        <family val="2"/>
      </rPr>
      <t>Normal distribution within each group</t>
    </r>
  </si>
  <si>
    <r>
      <t xml:space="preserve">Bartlett's Test: </t>
    </r>
    <r>
      <rPr>
        <sz val="9"/>
        <rFont val="Verdana"/>
        <family val="2"/>
      </rPr>
      <t>Normal distribution within each group</t>
    </r>
  </si>
  <si>
    <r>
      <rPr>
        <b/>
        <sz val="9"/>
        <rFont val="Verdana"/>
        <family val="2"/>
      </rPr>
      <t xml:space="preserve">- Multiple Comparison: </t>
    </r>
    <r>
      <rPr>
        <sz val="9"/>
        <rFont val="Verdana"/>
        <family val="2"/>
      </rPr>
      <t xml:space="preserve">Standard use
</t>
    </r>
    <r>
      <rPr>
        <b/>
        <sz val="9"/>
        <rFont val="Verdana"/>
        <family val="2"/>
      </rPr>
      <t xml:space="preserve">- Levene: </t>
    </r>
    <r>
      <rPr>
        <sz val="9"/>
        <rFont val="Verdana"/>
        <family val="2"/>
      </rPr>
      <t>Very skewed &amp; less than 20 observations</t>
    </r>
  </si>
  <si>
    <r>
      <rPr>
        <b/>
        <sz val="9"/>
        <rFont val="Verdana"/>
        <family val="2"/>
      </rPr>
      <t>2-proportions test:</t>
    </r>
    <r>
      <rPr>
        <sz val="9"/>
        <rFont val="Verdana"/>
        <family val="2"/>
      </rPr>
      <t xml:space="preserve">
- Data in both groups have at least 5 samples for each attribute</t>
    </r>
  </si>
  <si>
    <r>
      <rPr>
        <b/>
        <sz val="9"/>
        <rFont val="Verdana"/>
        <family val="2"/>
      </rPr>
      <t>Chi-Square test:</t>
    </r>
    <r>
      <rPr>
        <sz val="9"/>
        <rFont val="Verdana"/>
        <family val="2"/>
      </rPr>
      <t xml:space="preserve">
</t>
    </r>
    <r>
      <rPr>
        <sz val="9"/>
        <rFont val="Verdana"/>
        <family val="2"/>
        <scheme val="major"/>
      </rPr>
      <t>- In Chi-Square Table: Expected counts for each cell ≥</t>
    </r>
    <r>
      <rPr>
        <sz val="9"/>
        <rFont val="Verdana"/>
        <family val="2"/>
      </rPr>
      <t xml:space="preserve"> 5</t>
    </r>
  </si>
  <si>
    <t>MR Bar</t>
  </si>
  <si>
    <t>ZUSL</t>
  </si>
  <si>
    <t>ZLSL</t>
  </si>
  <si>
    <t>After Improvement</t>
  </si>
  <si>
    <t>Process &amp; Lead Time Measurement</t>
  </si>
  <si>
    <t>T</t>
  </si>
  <si>
    <t>Transport</t>
  </si>
  <si>
    <t>M</t>
  </si>
  <si>
    <t>W</t>
  </si>
  <si>
    <t>D</t>
  </si>
  <si>
    <t>Inventory</t>
  </si>
  <si>
    <t>Motion</t>
  </si>
  <si>
    <t>Waiting</t>
  </si>
  <si>
    <t>Overproduction</t>
  </si>
  <si>
    <t>Overprocessing</t>
  </si>
  <si>
    <t>Defects</t>
  </si>
  <si>
    <t>Dogma Busting</t>
  </si>
  <si>
    <t>Specific to our company</t>
  </si>
  <si>
    <t>Common across industry</t>
  </si>
  <si>
    <t>→</t>
  </si>
  <si>
    <t>↑</t>
  </si>
  <si>
    <t>harmless</t>
  </si>
  <si>
    <t>strongly hindering</t>
  </si>
  <si>
    <t>Find and improve unknown root causes?</t>
  </si>
  <si>
    <t>Improve throughput time or productivity?</t>
  </si>
  <si>
    <t>Process Capability (Discrete Data):
DPMO and derived metrics</t>
  </si>
  <si>
    <t>Stability &amp; Capability (Continuous Data):
Control Chart, Ppk &amp; Yield</t>
  </si>
  <si>
    <t>Done [y/n]</t>
  </si>
  <si>
    <t>µ = µ</t>
  </si>
  <si>
    <t>σ = σ</t>
  </si>
  <si>
    <t>η = η</t>
  </si>
  <si>
    <t>Ρ = Ρ</t>
  </si>
  <si>
    <r>
      <rPr>
        <b/>
        <sz val="9"/>
        <rFont val="Verdana"/>
        <family val="2"/>
      </rPr>
      <t>Kruskal-Wallis test:</t>
    </r>
    <r>
      <rPr>
        <sz val="9"/>
        <rFont val="Verdana"/>
        <family val="2"/>
      </rPr>
      <t xml:space="preserve">
- Distributions follow the same shape</t>
    </r>
  </si>
  <si>
    <r>
      <rPr>
        <b/>
        <sz val="9"/>
        <rFont val="Verdana"/>
        <family val="2"/>
      </rPr>
      <t>Mood's Median test:</t>
    </r>
    <r>
      <rPr>
        <sz val="9"/>
        <rFont val="Verdana"/>
        <family val="2"/>
      </rPr>
      <t xml:space="preserve">
- Distributions follow the same shape</t>
    </r>
  </si>
  <si>
    <r>
      <rPr>
        <b/>
        <sz val="9"/>
        <rFont val="Verdana"/>
        <family val="2"/>
      </rPr>
      <t>Mann-Whitney test:</t>
    </r>
    <r>
      <rPr>
        <sz val="9"/>
        <rFont val="Verdana"/>
        <family val="2"/>
      </rPr>
      <t xml:space="preserve">
- Distributions follow the same shape
- Equal variances among the groups</t>
    </r>
  </si>
  <si>
    <t>7 Waste Analyis</t>
  </si>
  <si>
    <r>
      <t>Tip:</t>
    </r>
    <r>
      <rPr>
        <sz val="10"/>
        <rFont val="Verdana"/>
        <family val="2"/>
      </rPr>
      <t xml:space="preserve"> move the cursor on the</t>
    </r>
    <r>
      <rPr>
        <sz val="10"/>
        <color indexed="10"/>
        <rFont val="Verdana"/>
        <family val="2"/>
      </rPr>
      <t xml:space="preserve"> red triangle</t>
    </r>
    <r>
      <rPr>
        <sz val="10"/>
        <rFont val="Verdana"/>
        <family val="2"/>
      </rPr>
      <t xml:space="preserve"> at the top right corner of the cell where available</t>
    </r>
  </si>
  <si>
    <r>
      <t xml:space="preserve">Info: </t>
    </r>
    <r>
      <rPr>
        <sz val="11"/>
        <color theme="1"/>
        <rFont val="Verdana"/>
        <family val="2"/>
      </rPr>
      <t>Cpk calculation using 2,66xMR_Bar</t>
    </r>
  </si>
  <si>
    <r>
      <t xml:space="preserve">Info: </t>
    </r>
    <r>
      <rPr>
        <sz val="11"/>
        <color theme="1"/>
        <rFont val="Verdana"/>
        <family val="2"/>
      </rPr>
      <t>Ppk calculation using 3xs</t>
    </r>
  </si>
  <si>
    <r>
      <rPr>
        <b/>
        <sz val="10"/>
        <color rgb="FF000000"/>
        <rFont val="Verdana"/>
        <family val="2"/>
      </rPr>
      <t>Info:</t>
    </r>
    <r>
      <rPr>
        <sz val="10"/>
        <color indexed="8"/>
        <rFont val="Verdana"/>
        <family val="2"/>
      </rPr>
      <t xml:space="preserve">
- This is not a complete collection of templates that you need for your project, but a collection of the basic tools and templates most project following the DMAIC methodology would use   
- Some of these templates contain an example of how you could use the different fields, please delete these as you enter your own information</t>
    </r>
  </si>
  <si>
    <r>
      <rPr>
        <b/>
        <sz val="9"/>
        <rFont val="Verdana"/>
        <family val="2"/>
      </rPr>
      <t>1-sample sign test:</t>
    </r>
    <r>
      <rPr>
        <sz val="9"/>
        <rFont val="Verdana"/>
        <family val="2"/>
      </rPr>
      <t xml:space="preserve"> 
- No assumptions</t>
    </r>
  </si>
  <si>
    <t>Net time [h:mm]</t>
  </si>
  <si>
    <t xml:space="preserve">Data Analysis Matrix </t>
  </si>
  <si>
    <t>Attended first part of training?</t>
  </si>
  <si>
    <t xml:space="preserve"> Criteria A</t>
  </si>
  <si>
    <t xml:space="preserve"> Criteria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</si>
</sst>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164" formatCode="[$-807]d/\ mmm\ yy;@"/>
    <numFmt numFmtId="165" formatCode="0.0%"/>
    <numFmt numFmtId="166" formatCode="_-* #,##0\ _D_M_-;\-* #,##0\ _D_M_-;_-* &quot;-&quot;??\ _D_M_-;_-@_-"/>
    <numFmt numFmtId="167" formatCode="0.00000"/>
    <numFmt numFmtId="168" formatCode="[$-409]dd\-mmm\-yy;@"/>
    <numFmt numFmtId="169" formatCode="#,##0.0"/>
    <numFmt numFmtId="170" formatCode="[h]:mm;@"/>
    <numFmt numFmtId="171" formatCode="0.000000000000000000"/>
    <numFmt numFmtId="172" formatCode="0.0"/>
    <numFmt numFmtId="173" formatCode="d/m/yy\ h:mm;@"/>
    <numFmt numFmtId="174" formatCode="h:mm;@"/>
    <numFmt numFmtId="175" formatCode="[h]:mm"/>
  </numFmts>
  <fonts count="124" x14ac:knownFonts="1">
    <font>
      <sz val="11"/>
      <color indexed="8"/>
      <name val="Calibri"/>
      <family val="2"/>
    </font>
    <font>
      <sz val="11"/>
      <color indexed="8"/>
      <name val="Calibri"/>
      <family val="2"/>
    </font>
    <font>
      <u/>
      <sz val="10"/>
      <color indexed="12"/>
      <name val="Arial"/>
      <family val="2"/>
    </font>
    <font>
      <sz val="10"/>
      <name val="Arial"/>
      <family val="2"/>
    </font>
    <font>
      <sz val="10"/>
      <name val="Arial"/>
      <family val="2"/>
    </font>
    <font>
      <b/>
      <sz val="10"/>
      <color indexed="81"/>
      <name val="Tahoma"/>
      <family val="2"/>
    </font>
    <font>
      <b/>
      <u/>
      <sz val="10"/>
      <color indexed="81"/>
      <name val="Tahoma"/>
      <family val="2"/>
    </font>
    <font>
      <b/>
      <sz val="12"/>
      <color indexed="81"/>
      <name val="Tahoma"/>
      <family val="2"/>
    </font>
    <font>
      <b/>
      <sz val="8"/>
      <color indexed="81"/>
      <name val="Tahoma"/>
      <family val="2"/>
    </font>
    <font>
      <sz val="8"/>
      <color indexed="81"/>
      <name val="Tahoma"/>
      <family val="2"/>
    </font>
    <font>
      <sz val="8"/>
      <name val="Arial"/>
      <family val="2"/>
    </font>
    <font>
      <sz val="10"/>
      <name val="Arial"/>
      <family val="2"/>
    </font>
    <font>
      <sz val="8"/>
      <name val="Arial"/>
      <family val="2"/>
    </font>
    <font>
      <sz val="8"/>
      <name val="Calibri"/>
      <family val="2"/>
    </font>
    <font>
      <sz val="10"/>
      <color indexed="8"/>
      <name val="Arial"/>
      <family val="2"/>
    </font>
    <font>
      <sz val="14"/>
      <color indexed="8"/>
      <name val="Verdana"/>
      <family val="2"/>
    </font>
    <font>
      <u/>
      <sz val="10"/>
      <color indexed="12"/>
      <name val="Verdana"/>
      <family val="2"/>
    </font>
    <font>
      <sz val="11"/>
      <color indexed="8"/>
      <name val="Verdana"/>
      <family val="2"/>
    </font>
    <font>
      <b/>
      <sz val="18"/>
      <name val="Verdana"/>
      <family val="2"/>
    </font>
    <font>
      <b/>
      <sz val="16"/>
      <name val="Verdana"/>
      <family val="2"/>
    </font>
    <font>
      <sz val="16"/>
      <name val="Verdana"/>
      <family val="2"/>
    </font>
    <font>
      <b/>
      <u/>
      <sz val="12"/>
      <color indexed="12"/>
      <name val="Verdana"/>
      <family val="2"/>
    </font>
    <font>
      <sz val="18"/>
      <name val="Verdana"/>
      <family val="2"/>
    </font>
    <font>
      <b/>
      <sz val="12"/>
      <name val="Verdana"/>
      <family val="2"/>
    </font>
    <font>
      <sz val="12"/>
      <name val="Verdana"/>
      <family val="2"/>
    </font>
    <font>
      <sz val="10"/>
      <name val="Verdana"/>
      <family val="2"/>
    </font>
    <font>
      <sz val="10"/>
      <color indexed="9"/>
      <name val="Verdana"/>
      <family val="2"/>
    </font>
    <font>
      <b/>
      <sz val="10"/>
      <color indexed="9"/>
      <name val="Verdana"/>
      <family val="2"/>
    </font>
    <font>
      <b/>
      <sz val="14"/>
      <name val="Verdana"/>
      <family val="2"/>
    </font>
    <font>
      <b/>
      <u/>
      <sz val="10"/>
      <name val="Verdana"/>
      <family val="2"/>
    </font>
    <font>
      <i/>
      <sz val="10"/>
      <name val="Verdana"/>
      <family val="2"/>
    </font>
    <font>
      <b/>
      <sz val="10"/>
      <name val="Verdana"/>
      <family val="2"/>
    </font>
    <font>
      <b/>
      <i/>
      <sz val="10"/>
      <name val="Verdana"/>
      <family val="2"/>
    </font>
    <font>
      <sz val="10"/>
      <color indexed="10"/>
      <name val="Verdana"/>
      <family val="2"/>
    </font>
    <font>
      <b/>
      <sz val="12"/>
      <color indexed="9"/>
      <name val="Verdana"/>
      <family val="2"/>
    </font>
    <font>
      <sz val="8"/>
      <name val="Verdana"/>
      <family val="2"/>
    </font>
    <font>
      <sz val="8"/>
      <color indexed="9"/>
      <name val="Verdana"/>
      <family val="2"/>
    </font>
    <font>
      <b/>
      <sz val="8"/>
      <name val="Verdana"/>
      <family val="2"/>
    </font>
    <font>
      <sz val="10"/>
      <color indexed="22"/>
      <name val="Verdana"/>
      <family val="2"/>
    </font>
    <font>
      <sz val="8"/>
      <color indexed="10"/>
      <name val="Verdana"/>
      <family val="2"/>
    </font>
    <font>
      <b/>
      <sz val="13"/>
      <name val="Verdana"/>
      <family val="2"/>
    </font>
    <font>
      <sz val="13"/>
      <name val="Verdana"/>
      <family val="2"/>
    </font>
    <font>
      <sz val="14"/>
      <name val="Verdana"/>
      <family val="2"/>
    </font>
    <font>
      <b/>
      <sz val="14"/>
      <color indexed="9"/>
      <name val="Verdana"/>
      <family val="2"/>
    </font>
    <font>
      <sz val="10"/>
      <color indexed="8"/>
      <name val="Verdana"/>
      <family val="2"/>
    </font>
    <font>
      <b/>
      <sz val="10"/>
      <color indexed="8"/>
      <name val="Verdana"/>
      <family val="2"/>
    </font>
    <font>
      <b/>
      <sz val="24"/>
      <name val="Verdana"/>
      <family val="2"/>
    </font>
    <font>
      <sz val="9"/>
      <name val="Verdana"/>
      <family val="2"/>
    </font>
    <font>
      <b/>
      <sz val="9"/>
      <name val="Verdana"/>
      <family val="2"/>
    </font>
    <font>
      <b/>
      <sz val="18"/>
      <color indexed="8"/>
      <name val="Verdana"/>
      <family val="2"/>
    </font>
    <font>
      <sz val="8"/>
      <name val="Arial"/>
      <family val="2"/>
    </font>
    <font>
      <b/>
      <sz val="11"/>
      <color indexed="9"/>
      <name val="Verdana"/>
      <family val="2"/>
    </font>
    <font>
      <sz val="14"/>
      <color theme="0"/>
      <name val="Verdana"/>
      <family val="2"/>
    </font>
    <font>
      <sz val="8"/>
      <color theme="3"/>
      <name val="Verdana"/>
      <family val="2"/>
    </font>
    <font>
      <b/>
      <sz val="10"/>
      <color theme="0"/>
      <name val="Verdana"/>
      <family val="2"/>
    </font>
    <font>
      <sz val="8"/>
      <color theme="0"/>
      <name val="Verdana"/>
      <family val="2"/>
    </font>
    <font>
      <sz val="10"/>
      <color theme="0"/>
      <name val="Verdana"/>
      <family val="2"/>
    </font>
    <font>
      <b/>
      <sz val="8"/>
      <color theme="0"/>
      <name val="Verdana"/>
      <family val="2"/>
    </font>
    <font>
      <sz val="18"/>
      <color theme="9" tint="-0.499984740745262"/>
      <name val="Verdana"/>
      <family val="2"/>
    </font>
    <font>
      <b/>
      <sz val="12"/>
      <color theme="0"/>
      <name val="Verdana"/>
      <family val="2"/>
    </font>
    <font>
      <b/>
      <sz val="11"/>
      <name val="Verdana"/>
      <family val="2"/>
    </font>
    <font>
      <b/>
      <sz val="14"/>
      <color theme="9" tint="-0.499984740745262"/>
      <name val="Verdana"/>
      <family val="2"/>
    </font>
    <font>
      <b/>
      <sz val="24"/>
      <color theme="0"/>
      <name val="Verdana"/>
      <family val="2"/>
    </font>
    <font>
      <sz val="11"/>
      <name val="Verdana"/>
      <family val="2"/>
    </font>
    <font>
      <sz val="11"/>
      <color theme="0"/>
      <name val="Verdana"/>
      <family val="2"/>
    </font>
    <font>
      <sz val="9"/>
      <color indexed="81"/>
      <name val="Tahoma"/>
      <family val="2"/>
    </font>
    <font>
      <b/>
      <sz val="10"/>
      <color theme="1"/>
      <name val="Verdana"/>
      <family val="2"/>
    </font>
    <font>
      <sz val="10"/>
      <color theme="1"/>
      <name val="Verdana"/>
      <family val="2"/>
    </font>
    <font>
      <sz val="9"/>
      <color theme="9" tint="-0.499984740745262"/>
      <name val="Verdana"/>
      <family val="2"/>
    </font>
    <font>
      <sz val="11"/>
      <color rgb="FFFF0000"/>
      <name val="Verdana"/>
      <family val="2"/>
    </font>
    <font>
      <b/>
      <sz val="14"/>
      <color rgb="FFFF0000"/>
      <name val="Verdana"/>
      <family val="2"/>
    </font>
    <font>
      <sz val="14"/>
      <color rgb="FFFF0000"/>
      <name val="Verdana"/>
      <family val="2"/>
    </font>
    <font>
      <sz val="9"/>
      <color theme="0"/>
      <name val="Verdana"/>
      <family val="2"/>
    </font>
    <font>
      <b/>
      <sz val="11"/>
      <color theme="0"/>
      <name val="Verdana"/>
      <family val="2"/>
    </font>
    <font>
      <sz val="12"/>
      <color indexed="8"/>
      <name val="Verdana"/>
      <family val="2"/>
    </font>
    <font>
      <b/>
      <sz val="9"/>
      <color indexed="8"/>
      <name val="Verdana"/>
      <family val="2"/>
    </font>
    <font>
      <b/>
      <sz val="12"/>
      <color indexed="8"/>
      <name val="Verdana"/>
      <family val="2"/>
    </font>
    <font>
      <b/>
      <sz val="10"/>
      <color rgb="FFFFFFFF"/>
      <name val="Verdana"/>
      <family val="2"/>
    </font>
    <font>
      <b/>
      <sz val="8"/>
      <color rgb="FFFFFFFF"/>
      <name val="Verdana"/>
      <family val="2"/>
    </font>
    <font>
      <sz val="8"/>
      <color rgb="FF002068"/>
      <name val="Verdana"/>
      <family val="2"/>
    </font>
    <font>
      <sz val="8"/>
      <color theme="2" tint="-0.499984740745262"/>
      <name val="Verdana"/>
      <family val="2"/>
    </font>
    <font>
      <sz val="11"/>
      <color theme="8"/>
      <name val="Verdana"/>
      <family val="2"/>
    </font>
    <font>
      <b/>
      <sz val="18"/>
      <color theme="9" tint="-0.499984740745262"/>
      <name val="Verdana"/>
      <family val="2"/>
      <scheme val="major"/>
    </font>
    <font>
      <i/>
      <sz val="9"/>
      <color theme="3"/>
      <name val="Verdana"/>
      <family val="2"/>
      <scheme val="major"/>
    </font>
    <font>
      <b/>
      <sz val="12"/>
      <color theme="0"/>
      <name val="Verdana"/>
      <family val="2"/>
      <scheme val="major"/>
    </font>
    <font>
      <i/>
      <sz val="9"/>
      <color theme="0"/>
      <name val="Verdana"/>
      <family val="2"/>
      <scheme val="major"/>
    </font>
    <font>
      <sz val="11"/>
      <color indexed="8"/>
      <name val="Verdana"/>
      <family val="2"/>
      <scheme val="major"/>
    </font>
    <font>
      <sz val="10"/>
      <color theme="3"/>
      <name val="Verdana"/>
      <family val="2"/>
      <scheme val="major"/>
    </font>
    <font>
      <sz val="11"/>
      <color theme="3"/>
      <name val="Verdana"/>
      <family val="2"/>
      <scheme val="major"/>
    </font>
    <font>
      <sz val="10"/>
      <color indexed="12"/>
      <name val="Verdana"/>
      <family val="2"/>
      <scheme val="major"/>
    </font>
    <font>
      <b/>
      <sz val="14"/>
      <color theme="2" tint="-0.749992370372631"/>
      <name val="Verdana"/>
      <family val="2"/>
      <scheme val="major"/>
    </font>
    <font>
      <b/>
      <sz val="14"/>
      <color theme="0"/>
      <name val="Verdana"/>
      <family val="2"/>
      <scheme val="major"/>
    </font>
    <font>
      <sz val="8"/>
      <name val="Verdana"/>
      <family val="2"/>
      <scheme val="major"/>
    </font>
    <font>
      <b/>
      <sz val="12"/>
      <name val="Verdana"/>
      <family val="2"/>
      <scheme val="major"/>
    </font>
    <font>
      <sz val="8"/>
      <color indexed="10"/>
      <name val="Verdana"/>
      <family val="2"/>
      <scheme val="major"/>
    </font>
    <font>
      <b/>
      <sz val="8"/>
      <name val="Verdana"/>
      <family val="2"/>
      <scheme val="major"/>
    </font>
    <font>
      <b/>
      <sz val="14"/>
      <color theme="9" tint="-0.499984740745262"/>
      <name val="Verdana"/>
      <family val="2"/>
      <scheme val="major"/>
    </font>
    <font>
      <sz val="10"/>
      <name val="Verdana"/>
      <family val="2"/>
      <scheme val="major"/>
    </font>
    <font>
      <b/>
      <sz val="10"/>
      <color theme="0"/>
      <name val="Verdana"/>
      <family val="2"/>
      <scheme val="major"/>
    </font>
    <font>
      <b/>
      <sz val="12"/>
      <color theme="1"/>
      <name val="Verdana"/>
      <family val="2"/>
    </font>
    <font>
      <sz val="11"/>
      <color theme="1"/>
      <name val="Verdana"/>
      <family val="2"/>
    </font>
    <font>
      <b/>
      <sz val="10"/>
      <color theme="3"/>
      <name val="Verdana"/>
      <family val="2"/>
    </font>
    <font>
      <b/>
      <u/>
      <sz val="11"/>
      <color indexed="12"/>
      <name val="Verdana"/>
      <family val="2"/>
    </font>
    <font>
      <sz val="11"/>
      <color theme="6"/>
      <name val="Verdana"/>
      <family val="2"/>
    </font>
    <font>
      <b/>
      <sz val="14"/>
      <color theme="0"/>
      <name val="Verdana"/>
      <family val="2"/>
    </font>
    <font>
      <b/>
      <sz val="11"/>
      <color indexed="9"/>
      <name val="Verdana"/>
      <family val="2"/>
      <scheme val="major"/>
    </font>
    <font>
      <b/>
      <sz val="11"/>
      <color theme="3"/>
      <name val="Verdana"/>
      <family val="2"/>
      <scheme val="major"/>
    </font>
    <font>
      <b/>
      <sz val="11"/>
      <color theme="1"/>
      <name val="Verdana"/>
      <family val="2"/>
    </font>
    <font>
      <sz val="12"/>
      <color theme="0"/>
      <name val="Verdana"/>
      <family val="2"/>
    </font>
    <font>
      <sz val="12"/>
      <color indexed="9"/>
      <name val="Verdana"/>
      <family val="2"/>
    </font>
    <font>
      <b/>
      <sz val="9"/>
      <color theme="0"/>
      <name val="Verdana"/>
      <family val="2"/>
    </font>
    <font>
      <b/>
      <sz val="11"/>
      <color rgb="FF000000"/>
      <name val="Verdana"/>
      <family val="2"/>
    </font>
    <font>
      <b/>
      <sz val="9"/>
      <color theme="0"/>
      <name val="Verdana"/>
      <family val="2"/>
      <scheme val="major"/>
    </font>
    <font>
      <sz val="9"/>
      <name val="Verdana"/>
      <family val="2"/>
      <scheme val="major"/>
    </font>
    <font>
      <b/>
      <sz val="11"/>
      <color theme="0"/>
      <name val="Verdana"/>
      <family val="2"/>
      <scheme val="major"/>
    </font>
    <font>
      <sz val="11"/>
      <color theme="0"/>
      <name val="Calibri"/>
      <family val="2"/>
    </font>
    <font>
      <b/>
      <sz val="10"/>
      <color theme="0"/>
      <name val="Calibri"/>
      <family val="2"/>
    </font>
    <font>
      <sz val="10"/>
      <color theme="2" tint="-0.249977111117893"/>
      <name val="Verdana"/>
      <family val="2"/>
      <scheme val="major"/>
    </font>
    <font>
      <sz val="10"/>
      <color theme="4"/>
      <name val="Verdana"/>
      <family val="2"/>
      <scheme val="major"/>
    </font>
    <font>
      <i/>
      <sz val="8.5"/>
      <color theme="0" tint="-0.249977111117893"/>
      <name val="Verdana"/>
      <family val="2"/>
      <scheme val="major"/>
    </font>
    <font>
      <b/>
      <sz val="12"/>
      <color theme="9" tint="-0.499984740745262"/>
      <name val="Garamond"/>
      <family val="1"/>
    </font>
    <font>
      <b/>
      <sz val="10"/>
      <color rgb="FF000000"/>
      <name val="Verdana"/>
      <family val="2"/>
    </font>
    <font>
      <b/>
      <sz val="9"/>
      <color indexed="81"/>
      <name val="Tahoma"/>
      <family val="2"/>
    </font>
    <font>
      <sz val="11"/>
      <color theme="0" tint="-0.14999847407452621"/>
      <name val="Verdana"/>
      <family val="2"/>
    </font>
  </fonts>
  <fills count="26">
    <fill>
      <patternFill patternType="none"/>
    </fill>
    <fill>
      <patternFill patternType="gray125"/>
    </fill>
    <fill>
      <patternFill patternType="solid">
        <fgColor indexed="9"/>
        <bgColor indexed="64"/>
      </patternFill>
    </fill>
    <fill>
      <patternFill patternType="lightDown"/>
    </fill>
    <fill>
      <patternFill patternType="solid">
        <fgColor theme="3"/>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C000"/>
        <bgColor indexed="64"/>
      </patternFill>
    </fill>
    <fill>
      <patternFill patternType="solid">
        <fgColor theme="8"/>
        <bgColor indexed="64"/>
      </patternFill>
    </fill>
    <fill>
      <patternFill patternType="solid">
        <fgColor theme="2"/>
        <bgColor indexed="64"/>
      </patternFill>
    </fill>
    <fill>
      <patternFill patternType="solid">
        <fgColor theme="0" tint="-0.249977111117893"/>
        <bgColor indexed="64"/>
      </patternFill>
    </fill>
    <fill>
      <patternFill patternType="solid">
        <fgColor theme="9" tint="-0.499984740745262"/>
        <bgColor indexed="64"/>
      </patternFill>
    </fill>
    <fill>
      <patternFill patternType="solid">
        <fgColor theme="2" tint="-0.749992370372631"/>
        <bgColor indexed="64"/>
      </patternFill>
    </fill>
    <fill>
      <patternFill patternType="solid">
        <fgColor theme="0"/>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rgb="FF002068"/>
        <bgColor rgb="FF000000"/>
      </patternFill>
    </fill>
    <fill>
      <patternFill patternType="solid">
        <fgColor rgb="FFBFBFBF"/>
        <bgColor rgb="FF000000"/>
      </patternFill>
    </fill>
    <fill>
      <patternFill patternType="solid">
        <fgColor rgb="FFF2F2F2"/>
        <bgColor rgb="FF000000"/>
      </patternFill>
    </fill>
    <fill>
      <patternFill patternType="solid">
        <fgColor rgb="FF0080DD"/>
        <bgColor rgb="FF000000"/>
      </patternFill>
    </fill>
    <fill>
      <patternFill patternType="solid">
        <fgColor theme="6" tint="0.79998168889431442"/>
        <bgColor indexed="64"/>
      </patternFill>
    </fill>
    <fill>
      <patternFill patternType="solid">
        <fgColor rgb="FFEFE5F7"/>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rgb="FF401B5B"/>
        <bgColor indexed="64"/>
      </patternFill>
    </fill>
    <fill>
      <patternFill patternType="solid">
        <fgColor rgb="FFF9F9F9"/>
        <bgColor indexed="64"/>
      </patternFill>
    </fill>
  </fills>
  <borders count="131">
    <border>
      <left/>
      <right/>
      <top/>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bottom/>
      <diagonal/>
    </border>
    <border>
      <left style="hair">
        <color indexed="64"/>
      </left>
      <right style="medium">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left>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tint="-0.14999847407452621"/>
      </left>
      <right style="thin">
        <color theme="0" tint="-0.14999847407452621"/>
      </right>
      <top/>
      <bottom style="thin">
        <color theme="0" tint="-0.14999847407452621"/>
      </bottom>
      <diagonal/>
    </border>
    <border>
      <left style="thin">
        <color theme="0"/>
      </left>
      <right style="thin">
        <color theme="0"/>
      </right>
      <top/>
      <bottom style="thin">
        <color theme="0"/>
      </bottom>
      <diagonal/>
    </border>
    <border>
      <left/>
      <right/>
      <top style="thin">
        <color theme="0"/>
      </top>
      <bottom style="thin">
        <color theme="0"/>
      </bottom>
      <diagonal/>
    </border>
    <border>
      <left/>
      <right/>
      <top style="thin">
        <color theme="0"/>
      </top>
      <bottom/>
      <diagonal/>
    </border>
    <border>
      <left/>
      <right/>
      <top/>
      <bottom style="thin">
        <color theme="0"/>
      </bottom>
      <diagonal/>
    </border>
    <border>
      <left style="thin">
        <color theme="0"/>
      </left>
      <right/>
      <top/>
      <bottom style="thin">
        <color theme="0"/>
      </bottom>
      <diagonal/>
    </border>
    <border>
      <left style="medium">
        <color theme="0"/>
      </left>
      <right/>
      <top style="medium">
        <color theme="0"/>
      </top>
      <bottom style="thin">
        <color theme="0"/>
      </bottom>
      <diagonal/>
    </border>
    <border>
      <left style="medium">
        <color theme="0"/>
      </left>
      <right/>
      <top style="thin">
        <color theme="0"/>
      </top>
      <bottom style="thin">
        <color theme="0"/>
      </bottom>
      <diagonal/>
    </border>
    <border>
      <left style="medium">
        <color theme="0"/>
      </left>
      <right/>
      <top style="thin">
        <color theme="0"/>
      </top>
      <bottom style="medium">
        <color theme="0"/>
      </bottom>
      <diagonal/>
    </border>
    <border>
      <left/>
      <right style="thin">
        <color theme="0"/>
      </right>
      <top style="thin">
        <color theme="0"/>
      </top>
      <bottom style="thin">
        <color theme="0"/>
      </bottom>
      <diagonal/>
    </border>
    <border>
      <left/>
      <right style="thin">
        <color theme="0"/>
      </right>
      <top style="thin">
        <color theme="0"/>
      </top>
      <bottom/>
      <diagonal/>
    </border>
    <border>
      <left style="thin">
        <color theme="3"/>
      </left>
      <right style="thin">
        <color theme="0" tint="-0.249977111117893"/>
      </right>
      <top style="thin">
        <color theme="3"/>
      </top>
      <bottom style="thin">
        <color theme="0" tint="-0.249977111117893"/>
      </bottom>
      <diagonal/>
    </border>
    <border>
      <left style="thin">
        <color theme="0" tint="-0.249977111117893"/>
      </left>
      <right style="thin">
        <color theme="3"/>
      </right>
      <top style="thin">
        <color theme="3"/>
      </top>
      <bottom style="thin">
        <color theme="0" tint="-0.249977111117893"/>
      </bottom>
      <diagonal/>
    </border>
    <border>
      <left style="thin">
        <color theme="3"/>
      </left>
      <right style="thin">
        <color theme="0" tint="-0.249977111117893"/>
      </right>
      <top style="thin">
        <color theme="0" tint="-0.249977111117893"/>
      </top>
      <bottom style="thin">
        <color theme="0" tint="-0.249977111117893"/>
      </bottom>
      <diagonal/>
    </border>
    <border>
      <left style="thin">
        <color theme="0" tint="-0.249977111117893"/>
      </left>
      <right style="thin">
        <color theme="3"/>
      </right>
      <top style="thin">
        <color theme="0" tint="-0.249977111117893"/>
      </top>
      <bottom style="thin">
        <color theme="0" tint="-0.249977111117893"/>
      </bottom>
      <diagonal/>
    </border>
    <border>
      <left style="thin">
        <color theme="3"/>
      </left>
      <right style="thin">
        <color theme="0" tint="-0.249977111117893"/>
      </right>
      <top style="thin">
        <color theme="0" tint="-0.249977111117893"/>
      </top>
      <bottom style="thin">
        <color theme="3"/>
      </bottom>
      <diagonal/>
    </border>
    <border>
      <left style="thin">
        <color theme="0" tint="-0.249977111117893"/>
      </left>
      <right style="thin">
        <color theme="3"/>
      </right>
      <top style="thin">
        <color theme="0" tint="-0.249977111117893"/>
      </top>
      <bottom style="thin">
        <color theme="3"/>
      </bottom>
      <diagonal/>
    </border>
    <border>
      <left style="thin">
        <color theme="9" tint="-0.499984740745262"/>
      </left>
      <right style="thin">
        <color theme="9" tint="-0.499984740745262"/>
      </right>
      <top style="thin">
        <color theme="9" tint="-0.499984740745262"/>
      </top>
      <bottom style="thin">
        <color theme="9" tint="-0.499984740745262"/>
      </bottom>
      <diagonal/>
    </border>
    <border>
      <left/>
      <right style="thin">
        <color theme="0"/>
      </right>
      <top/>
      <bottom style="thin">
        <color theme="0"/>
      </bottom>
      <diagonal/>
    </border>
    <border>
      <left style="thin">
        <color theme="9" tint="-0.499984740745262"/>
      </left>
      <right style="thin">
        <color theme="9" tint="-0.499984740745262"/>
      </right>
      <top/>
      <bottom style="thin">
        <color theme="9" tint="-0.499984740745262"/>
      </bottom>
      <diagonal/>
    </border>
    <border>
      <left style="thin">
        <color theme="0"/>
      </left>
      <right style="thin">
        <color theme="0"/>
      </right>
      <top style="thin">
        <color theme="0"/>
      </top>
      <bottom style="thick">
        <color theme="9" tint="-0.499984740745262"/>
      </bottom>
      <diagonal/>
    </border>
    <border>
      <left style="thin">
        <color theme="0"/>
      </left>
      <right/>
      <top style="thin">
        <color theme="0"/>
      </top>
      <bottom style="thick">
        <color theme="9" tint="-0.499984740745262"/>
      </bottom>
      <diagonal/>
    </border>
    <border>
      <left style="thin">
        <color theme="9" tint="-0.499984740745262"/>
      </left>
      <right style="thin">
        <color theme="9" tint="-0.499984740745262"/>
      </right>
      <top style="thin">
        <color theme="9" tint="-0.499984740745262"/>
      </top>
      <bottom style="thick">
        <color theme="9" tint="-0.499984740745262"/>
      </bottom>
      <diagonal/>
    </border>
    <border>
      <left/>
      <right style="thin">
        <color theme="0"/>
      </right>
      <top style="thin">
        <color theme="0"/>
      </top>
      <bottom style="thick">
        <color theme="9" tint="-0.499984740745262"/>
      </bottom>
      <diagonal/>
    </border>
    <border>
      <left style="thin">
        <color theme="0" tint="-0.14999847407452621"/>
      </left>
      <right/>
      <top/>
      <bottom style="thin">
        <color theme="0" tint="-0.14999847407452621"/>
      </bottom>
      <diagonal/>
    </border>
    <border>
      <left/>
      <right style="medium">
        <color theme="9" tint="-0.499984740745262"/>
      </right>
      <top style="medium">
        <color theme="9" tint="-0.499984740745262"/>
      </top>
      <bottom style="medium">
        <color theme="9" tint="-0.499984740745262"/>
      </bottom>
      <diagonal/>
    </border>
    <border>
      <left/>
      <right style="medium">
        <color theme="9" tint="-0.499984740745262"/>
      </right>
      <top style="medium">
        <color theme="9" tint="-0.499984740745262"/>
      </top>
      <bottom/>
      <diagonal/>
    </border>
    <border>
      <left style="medium">
        <color theme="9" tint="-0.499984740745262"/>
      </left>
      <right/>
      <top style="medium">
        <color theme="9" tint="-0.499984740745262"/>
      </top>
      <bottom/>
      <diagonal/>
    </border>
    <border>
      <left style="medium">
        <color theme="9" tint="-0.499984740745262"/>
      </left>
      <right/>
      <top/>
      <bottom/>
      <diagonal/>
    </border>
    <border>
      <left/>
      <right style="medium">
        <color theme="9" tint="-0.499984740745262"/>
      </right>
      <top/>
      <bottom/>
      <diagonal/>
    </border>
    <border>
      <left style="medium">
        <color theme="9" tint="-0.499984740745262"/>
      </left>
      <right/>
      <top/>
      <bottom style="medium">
        <color theme="9" tint="-0.499984740745262"/>
      </bottom>
      <diagonal/>
    </border>
    <border>
      <left/>
      <right style="medium">
        <color theme="9" tint="-0.499984740745262"/>
      </right>
      <top/>
      <bottom style="medium">
        <color theme="9" tint="-0.499984740745262"/>
      </bottom>
      <diagonal/>
    </border>
    <border>
      <left style="thin">
        <color theme="9" tint="-0.499984740745262"/>
      </left>
      <right/>
      <top style="thin">
        <color theme="9" tint="-0.499984740745262"/>
      </top>
      <bottom style="thin">
        <color theme="9" tint="-0.499984740745262"/>
      </bottom>
      <diagonal/>
    </border>
    <border>
      <left/>
      <right style="thin">
        <color theme="9" tint="-0.499984740745262"/>
      </right>
      <top style="thin">
        <color theme="9" tint="-0.499984740745262"/>
      </top>
      <bottom style="thin">
        <color theme="9" tint="-0.499984740745262"/>
      </bottom>
      <diagonal/>
    </border>
    <border>
      <left/>
      <right/>
      <top/>
      <bottom style="medium">
        <color theme="9" tint="-0.499984740745262"/>
      </bottom>
      <diagonal/>
    </border>
    <border>
      <left/>
      <right/>
      <top/>
      <bottom style="thin">
        <color theme="9" tint="-0.499984740745262"/>
      </bottom>
      <diagonal/>
    </border>
    <border>
      <left style="thin">
        <color theme="9" tint="-0.499984740745262"/>
      </left>
      <right style="thin">
        <color theme="9" tint="-0.499984740745262"/>
      </right>
      <top style="thin">
        <color theme="9" tint="-0.499984740745262"/>
      </top>
      <bottom/>
      <diagonal/>
    </border>
    <border>
      <left style="thin">
        <color theme="9" tint="-0.499984740745262"/>
      </left>
      <right style="thin">
        <color theme="9" tint="-0.499984740745262"/>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style="thin">
        <color rgb="FFFFFFFF"/>
      </bottom>
      <diagonal/>
    </border>
    <border>
      <left style="thin">
        <color rgb="FFFFFFFF"/>
      </left>
      <right/>
      <top/>
      <bottom style="thin">
        <color rgb="FFFFFFFF"/>
      </bottom>
      <diagonal/>
    </border>
    <border>
      <left style="thin">
        <color rgb="FF0080DD"/>
      </left>
      <right style="thin">
        <color rgb="FF0080DD"/>
      </right>
      <top style="thin">
        <color rgb="FF0080DD"/>
      </top>
      <bottom style="thin">
        <color rgb="FF0080DD"/>
      </bottom>
      <diagonal/>
    </border>
    <border>
      <left/>
      <right style="thin">
        <color rgb="FFD9D9D9"/>
      </right>
      <top/>
      <bottom style="thin">
        <color rgb="FFD9D9D9"/>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D9D9D9"/>
      </left>
      <right style="thin">
        <color rgb="FFD9D9D9"/>
      </right>
      <top style="thin">
        <color rgb="FFD9D9D9"/>
      </top>
      <bottom style="thin">
        <color rgb="FFD9D9D9"/>
      </bottom>
      <diagonal/>
    </border>
    <border>
      <left style="thin">
        <color rgb="FFD9D9D9"/>
      </left>
      <right/>
      <top style="thin">
        <color rgb="FFD9D9D9"/>
      </top>
      <bottom style="thin">
        <color rgb="FFD9D9D9"/>
      </bottom>
      <diagonal/>
    </border>
    <border>
      <left style="thin">
        <color rgb="FFFFFFFF"/>
      </left>
      <right style="thin">
        <color rgb="FFFFFFFF"/>
      </right>
      <top/>
      <bottom/>
      <diagonal/>
    </border>
    <border>
      <left/>
      <right/>
      <top style="thin">
        <color theme="9" tint="-0.499984740745262"/>
      </top>
      <bottom style="thin">
        <color theme="9" tint="-0.499984740745262"/>
      </bottom>
      <diagonal/>
    </border>
    <border>
      <left style="thin">
        <color theme="9" tint="-0.499984740745262"/>
      </left>
      <right style="thin">
        <color theme="9" tint="-0.499984740745262"/>
      </right>
      <top style="thin">
        <color theme="9" tint="-0.499984740745262"/>
      </top>
      <bottom style="medium">
        <color theme="9" tint="-0.499984740745262"/>
      </bottom>
      <diagonal/>
    </border>
    <border>
      <left/>
      <right style="thin">
        <color theme="0"/>
      </right>
      <top/>
      <bottom/>
      <diagonal/>
    </border>
    <border>
      <left/>
      <right style="thin">
        <color theme="0"/>
      </right>
      <top/>
      <bottom style="thin">
        <color theme="9" tint="-0.499984740745262"/>
      </bottom>
      <diagonal/>
    </border>
    <border>
      <left style="thin">
        <color theme="9" tint="-0.499984740745262"/>
      </left>
      <right/>
      <top/>
      <bottom style="thin">
        <color theme="9" tint="-0.499984740745262"/>
      </bottom>
      <diagonal/>
    </border>
    <border>
      <left/>
      <right style="thin">
        <color theme="9" tint="-0.499984740745262"/>
      </right>
      <top/>
      <bottom style="thin">
        <color theme="9" tint="-0.499984740745262"/>
      </bottom>
      <diagonal/>
    </border>
    <border>
      <left/>
      <right/>
      <top style="thin">
        <color theme="9" tint="-0.499984740745262"/>
      </top>
      <bottom style="thin">
        <color theme="0"/>
      </bottom>
      <diagonal/>
    </border>
    <border>
      <left/>
      <right/>
      <top style="thin">
        <color theme="0"/>
      </top>
      <bottom style="thin">
        <color theme="9" tint="-0.499984740745262"/>
      </bottom>
      <diagonal/>
    </border>
    <border>
      <left style="thin">
        <color theme="9" tint="-0.499984740745262"/>
      </left>
      <right/>
      <top style="thin">
        <color theme="9" tint="-0.499984740745262"/>
      </top>
      <bottom/>
      <diagonal/>
    </border>
    <border>
      <left/>
      <right/>
      <top style="thin">
        <color theme="9" tint="-0.499984740745262"/>
      </top>
      <bottom/>
      <diagonal/>
    </border>
    <border>
      <left/>
      <right style="thin">
        <color theme="9" tint="-0.499984740745262"/>
      </right>
      <top style="thin">
        <color theme="9" tint="-0.499984740745262"/>
      </top>
      <bottom/>
      <diagonal/>
    </border>
    <border>
      <left style="thin">
        <color theme="9" tint="-0.499984740745262"/>
      </left>
      <right/>
      <top style="thin">
        <color theme="0"/>
      </top>
      <bottom style="thin">
        <color theme="0"/>
      </bottom>
      <diagonal/>
    </border>
    <border>
      <left style="thin">
        <color theme="9" tint="-0.499984740745262"/>
      </left>
      <right/>
      <top style="thin">
        <color theme="0"/>
      </top>
      <bottom style="thin">
        <color theme="9" tint="-0.499984740745262"/>
      </bottom>
      <diagonal/>
    </border>
    <border>
      <left style="thin">
        <color theme="9" tint="-0.499984740745262"/>
      </left>
      <right style="thin">
        <color theme="0"/>
      </right>
      <top style="thin">
        <color theme="0"/>
      </top>
      <bottom style="thin">
        <color theme="0"/>
      </bottom>
      <diagonal/>
    </border>
    <border>
      <left style="thin">
        <color theme="9" tint="-0.499984740745262"/>
      </left>
      <right style="thin">
        <color theme="0"/>
      </right>
      <top style="thin">
        <color theme="0"/>
      </top>
      <bottom style="thin">
        <color theme="9" tint="-0.499984740745262"/>
      </bottom>
      <diagonal/>
    </border>
    <border>
      <left style="thin">
        <color theme="0"/>
      </left>
      <right style="thin">
        <color theme="0"/>
      </right>
      <top style="thin">
        <color theme="0"/>
      </top>
      <bottom style="thin">
        <color theme="9" tint="-0.499984740745262"/>
      </bottom>
      <diagonal/>
    </border>
    <border>
      <left style="thin">
        <color theme="0"/>
      </left>
      <right/>
      <top style="thin">
        <color theme="0"/>
      </top>
      <bottom style="thin">
        <color theme="9" tint="-0.499984740745262"/>
      </bottom>
      <diagonal/>
    </border>
    <border>
      <left style="thin">
        <color theme="9" tint="-0.499984740745262"/>
      </left>
      <right style="thin">
        <color theme="0"/>
      </right>
      <top style="thin">
        <color theme="9" tint="-0.499984740745262"/>
      </top>
      <bottom/>
      <diagonal/>
    </border>
    <border>
      <left style="thin">
        <color theme="0"/>
      </left>
      <right style="thin">
        <color theme="0"/>
      </right>
      <top style="thin">
        <color theme="9" tint="-0.499984740745262"/>
      </top>
      <bottom/>
      <diagonal/>
    </border>
    <border>
      <left style="thin">
        <color theme="0"/>
      </left>
      <right style="thin">
        <color theme="9" tint="-0.499984740745262"/>
      </right>
      <top style="thin">
        <color theme="9" tint="-0.499984740745262"/>
      </top>
      <bottom/>
      <diagonal/>
    </border>
    <border>
      <left style="thin">
        <color theme="9" tint="-0.499984740745262"/>
      </left>
      <right/>
      <top/>
      <bottom/>
      <diagonal/>
    </border>
    <border>
      <left/>
      <right style="thin">
        <color theme="9" tint="-0.499984740745262"/>
      </right>
      <top/>
      <bottom/>
      <diagonal/>
    </border>
    <border>
      <left style="thin">
        <color theme="9" tint="-0.499984740745262"/>
      </left>
      <right style="thin">
        <color theme="0"/>
      </right>
      <top style="thin">
        <color theme="9" tint="-0.499984740745262"/>
      </top>
      <bottom style="thin">
        <color theme="0"/>
      </bottom>
      <diagonal/>
    </border>
    <border>
      <left style="thin">
        <color theme="0"/>
      </left>
      <right style="thin">
        <color theme="0"/>
      </right>
      <top style="thin">
        <color theme="9" tint="-0.499984740745262"/>
      </top>
      <bottom style="thin">
        <color theme="0"/>
      </bottom>
      <diagonal/>
    </border>
    <border>
      <left style="thin">
        <color theme="0"/>
      </left>
      <right style="thin">
        <color theme="9" tint="-0.499984740745262"/>
      </right>
      <top style="thin">
        <color theme="9" tint="-0.499984740745262"/>
      </top>
      <bottom style="thin">
        <color theme="0"/>
      </bottom>
      <diagonal/>
    </border>
    <border>
      <left style="thin">
        <color theme="0" tint="-0.14999847407452621"/>
      </left>
      <right/>
      <top style="thin">
        <color theme="0" tint="-0.14999847407452621"/>
      </top>
      <bottom/>
      <diagonal/>
    </border>
    <border>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diagonal/>
    </border>
    <border>
      <left/>
      <right style="thin">
        <color theme="0" tint="-0.14999847407452621"/>
      </right>
      <top/>
      <bottom/>
      <diagonal/>
    </border>
    <border>
      <left/>
      <right/>
      <top/>
      <bottom style="thin">
        <color theme="0" tint="-0.14999847407452621"/>
      </bottom>
      <diagonal/>
    </border>
    <border>
      <left/>
      <right style="thin">
        <color theme="0" tint="-0.14999847407452621"/>
      </right>
      <top/>
      <bottom style="thin">
        <color theme="0" tint="-0.14999847407452621"/>
      </bottom>
      <diagonal/>
    </border>
    <border>
      <left style="thin">
        <color theme="0"/>
      </left>
      <right style="thin">
        <color theme="9" tint="-0.499984740745262"/>
      </right>
      <top/>
      <bottom style="thin">
        <color theme="0"/>
      </bottom>
      <diagonal/>
    </border>
    <border>
      <left style="hair">
        <color indexed="64"/>
      </left>
      <right style="hair">
        <color indexed="64"/>
      </right>
      <top/>
      <bottom style="thin">
        <color theme="9" tint="-0.499984740745262"/>
      </bottom>
      <diagonal/>
    </border>
    <border>
      <left/>
      <right style="thin">
        <color indexed="64"/>
      </right>
      <top/>
      <bottom style="thin">
        <color theme="9" tint="-0.499984740745262"/>
      </bottom>
      <diagonal/>
    </border>
    <border>
      <left style="thin">
        <color indexed="64"/>
      </left>
      <right/>
      <top/>
      <bottom style="thin">
        <color theme="9" tint="-0.499984740745262"/>
      </bottom>
      <diagonal/>
    </border>
    <border>
      <left/>
      <right/>
      <top/>
      <bottom style="thin">
        <color rgb="FFFFFFFF"/>
      </bottom>
      <diagonal/>
    </border>
    <border>
      <left style="thin">
        <color theme="9" tint="-0.499984740745262"/>
      </left>
      <right style="thin">
        <color theme="9" tint="-0.499984740745262"/>
      </right>
      <top style="thin">
        <color theme="0"/>
      </top>
      <bottom/>
      <diagonal/>
    </border>
    <border>
      <left style="thin">
        <color theme="0"/>
      </left>
      <right style="thin">
        <color theme="9" tint="-0.499984740745262"/>
      </right>
      <top style="thin">
        <color theme="9" tint="-0.499984740745262"/>
      </top>
      <bottom style="thin">
        <color theme="9" tint="-0.499984740745262"/>
      </bottom>
      <diagonal/>
    </border>
    <border>
      <left style="thin">
        <color theme="0"/>
      </left>
      <right/>
      <top style="thin">
        <color theme="9" tint="-0.499984740745262"/>
      </top>
      <bottom/>
      <diagonal/>
    </border>
    <border>
      <left/>
      <right style="thin">
        <color theme="0"/>
      </right>
      <top style="thin">
        <color theme="9" tint="-0.499984740745262"/>
      </top>
      <bottom/>
      <diagonal/>
    </border>
    <border>
      <left style="thin">
        <color theme="0"/>
      </left>
      <right style="thin">
        <color theme="9" tint="-0.499984740745262"/>
      </right>
      <top style="thin">
        <color theme="0"/>
      </top>
      <bottom style="thin">
        <color theme="0"/>
      </bottom>
      <diagonal/>
    </border>
    <border>
      <left/>
      <right style="thin">
        <color theme="0"/>
      </right>
      <top style="thin">
        <color theme="0"/>
      </top>
      <bottom style="thin">
        <color theme="9" tint="-0.499984740745262"/>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thin">
        <color theme="3"/>
      </left>
      <right style="thin">
        <color theme="0"/>
      </right>
      <top style="thin">
        <color theme="3"/>
      </top>
      <bottom style="thin">
        <color theme="0"/>
      </bottom>
      <diagonal/>
    </border>
    <border>
      <left style="thin">
        <color theme="0"/>
      </left>
      <right style="thin">
        <color theme="3"/>
      </right>
      <top style="thin">
        <color theme="3"/>
      </top>
      <bottom style="thin">
        <color theme="0"/>
      </bottom>
      <diagonal/>
    </border>
    <border>
      <left style="thin">
        <color theme="3"/>
      </left>
      <right style="thin">
        <color theme="0"/>
      </right>
      <top style="thin">
        <color theme="0"/>
      </top>
      <bottom style="thin">
        <color theme="3"/>
      </bottom>
      <diagonal/>
    </border>
    <border>
      <left style="thin">
        <color theme="0"/>
      </left>
      <right style="thin">
        <color theme="3"/>
      </right>
      <top style="thin">
        <color theme="0"/>
      </top>
      <bottom style="thin">
        <color theme="3"/>
      </bottom>
      <diagonal/>
    </border>
    <border>
      <left style="thin">
        <color theme="3"/>
      </left>
      <right style="thin">
        <color theme="0"/>
      </right>
      <top style="thin">
        <color theme="0"/>
      </top>
      <bottom style="thin">
        <color theme="0"/>
      </bottom>
      <diagonal/>
    </border>
    <border>
      <left style="thin">
        <color theme="0"/>
      </left>
      <right style="thin">
        <color theme="3"/>
      </right>
      <top style="thin">
        <color theme="0"/>
      </top>
      <bottom style="thin">
        <color theme="0"/>
      </bottom>
      <diagonal/>
    </border>
    <border>
      <left style="medium">
        <color theme="9" tint="-0.499984740745262"/>
      </left>
      <right/>
      <top style="medium">
        <color theme="9" tint="-0.499984740745262"/>
      </top>
      <bottom style="medium">
        <color theme="9" tint="-0.499984740745262"/>
      </bottom>
      <diagonal/>
    </border>
    <border>
      <left style="thin">
        <color theme="0"/>
      </left>
      <right style="thin">
        <color theme="9" tint="-0.499984740745262"/>
      </right>
      <top style="thin">
        <color theme="9" tint="-0.499984740745262"/>
      </top>
      <bottom style="medium">
        <color theme="9" tint="-0.499984740745262"/>
      </bottom>
      <diagonal/>
    </border>
    <border>
      <left style="thin">
        <color theme="0"/>
      </left>
      <right style="thin">
        <color theme="9" tint="-0.499984740745262"/>
      </right>
      <top style="medium">
        <color theme="9" tint="-0.499984740745262"/>
      </top>
      <bottom style="thin">
        <color theme="9" tint="-0.499984740745262"/>
      </bottom>
      <diagonal/>
    </border>
    <border>
      <left style="thin">
        <color theme="9" tint="-0.499984740745262"/>
      </left>
      <right style="thin">
        <color theme="9" tint="-0.499984740745262"/>
      </right>
      <top style="medium">
        <color theme="9" tint="-0.499984740745262"/>
      </top>
      <bottom style="thin">
        <color theme="9" tint="-0.499984740745262"/>
      </bottom>
      <diagonal/>
    </border>
    <border>
      <left style="medium">
        <color theme="0"/>
      </left>
      <right/>
      <top/>
      <bottom style="thin">
        <color theme="0"/>
      </bottom>
      <diagonal/>
    </border>
    <border>
      <left/>
      <right/>
      <top/>
      <bottom style="medium">
        <color theme="0"/>
      </bottom>
      <diagonal/>
    </border>
    <border>
      <left style="medium">
        <color theme="0"/>
      </left>
      <right style="medium">
        <color theme="9" tint="-0.499984740745262"/>
      </right>
      <top style="medium">
        <color theme="0"/>
      </top>
      <bottom/>
      <diagonal/>
    </border>
    <border>
      <left style="medium">
        <color theme="0"/>
      </left>
      <right style="medium">
        <color theme="9" tint="-0.499984740745262"/>
      </right>
      <top/>
      <bottom/>
      <diagonal/>
    </border>
    <border>
      <left style="medium">
        <color theme="0"/>
      </left>
      <right style="medium">
        <color theme="9" tint="-0.499984740745262"/>
      </right>
      <top/>
      <bottom style="medium">
        <color theme="0"/>
      </bottom>
      <diagonal/>
    </border>
  </borders>
  <cellStyleXfs count="14">
    <xf numFmtId="0" fontId="0" fillId="0" borderId="0"/>
    <xf numFmtId="0" fontId="4" fillId="0" borderId="0" applyFont="0" applyFill="0" applyBorder="0" applyAlignment="0" applyProtection="0"/>
    <xf numFmtId="0" fontId="2" fillId="0" borderId="0" applyNumberFormat="0" applyFill="0" applyBorder="0" applyAlignment="0" applyProtection="0">
      <alignment vertical="top"/>
      <protection locked="0"/>
    </xf>
    <xf numFmtId="0" fontId="4" fillId="0" borderId="0"/>
    <xf numFmtId="0" fontId="3" fillId="0" borderId="0"/>
    <xf numFmtId="0" fontId="3" fillId="0" borderId="0"/>
    <xf numFmtId="0" fontId="3" fillId="0" borderId="0"/>
    <xf numFmtId="0" fontId="11" fillId="0" borderId="0"/>
    <xf numFmtId="0" fontId="14" fillId="0" borderId="0"/>
    <xf numFmtId="0" fontId="3" fillId="0" borderId="0"/>
    <xf numFmtId="0" fontId="3" fillId="0" borderId="0"/>
    <xf numFmtId="0" fontId="3" fillId="0" borderId="0"/>
    <xf numFmtId="0" fontId="3" fillId="0" borderId="0"/>
    <xf numFmtId="9" fontId="1" fillId="0" borderId="0" applyFont="0" applyFill="0" applyBorder="0" applyAlignment="0" applyProtection="0"/>
  </cellStyleXfs>
  <cellXfs count="733">
    <xf numFmtId="0" fontId="0" fillId="0" borderId="0" xfId="0"/>
    <xf numFmtId="0" fontId="17" fillId="0" borderId="0" xfId="0" applyFont="1"/>
    <xf numFmtId="0" fontId="18" fillId="2" borderId="0" xfId="0" applyFont="1" applyFill="1" applyBorder="1" applyAlignment="1">
      <alignment vertical="center" wrapText="1"/>
    </xf>
    <xf numFmtId="0" fontId="22" fillId="2" borderId="0" xfId="0" applyFont="1" applyFill="1" applyBorder="1" applyAlignment="1">
      <alignment vertical="center" wrapText="1"/>
    </xf>
    <xf numFmtId="0" fontId="17" fillId="2" borderId="0" xfId="0" applyFont="1" applyFill="1" applyBorder="1" applyAlignment="1">
      <alignment vertical="center" wrapText="1"/>
    </xf>
    <xf numFmtId="0" fontId="17" fillId="0" borderId="0" xfId="0" applyFont="1" applyBorder="1"/>
    <xf numFmtId="0" fontId="28" fillId="0" borderId="0" xfId="6" applyFont="1" applyAlignment="1">
      <alignment horizontal="center"/>
    </xf>
    <xf numFmtId="0" fontId="25" fillId="0" borderId="0" xfId="6" applyFont="1"/>
    <xf numFmtId="0" fontId="25" fillId="0" borderId="0" xfId="6" applyFont="1" applyFill="1"/>
    <xf numFmtId="0" fontId="25" fillId="0" borderId="0" xfId="6" applyFont="1" applyAlignment="1">
      <alignment horizontal="center"/>
    </xf>
    <xf numFmtId="0" fontId="30" fillId="0" borderId="0" xfId="6" applyFont="1" applyAlignment="1">
      <alignment horizontal="left" indent="1"/>
    </xf>
    <xf numFmtId="0" fontId="31" fillId="0" borderId="0" xfId="6" applyFont="1"/>
    <xf numFmtId="0" fontId="25" fillId="0" borderId="0" xfId="6" applyNumberFormat="1" applyFont="1"/>
    <xf numFmtId="0" fontId="25" fillId="0" borderId="3" xfId="6" applyFont="1" applyFill="1" applyBorder="1"/>
    <xf numFmtId="0" fontId="25" fillId="0" borderId="4" xfId="6" applyFont="1" applyFill="1" applyBorder="1"/>
    <xf numFmtId="0" fontId="25" fillId="0" borderId="7" xfId="6" applyFont="1" applyFill="1" applyBorder="1"/>
    <xf numFmtId="0" fontId="21" fillId="0" borderId="0" xfId="2" applyFont="1" applyFill="1" applyBorder="1" applyAlignment="1" applyProtection="1">
      <alignment vertical="center" wrapText="1"/>
    </xf>
    <xf numFmtId="0" fontId="23" fillId="2" borderId="0" xfId="0" applyFont="1" applyFill="1" applyBorder="1" applyAlignment="1">
      <alignment horizontal="center" vertical="center" wrapText="1"/>
    </xf>
    <xf numFmtId="0" fontId="25" fillId="0" borderId="0" xfId="5" applyFont="1"/>
    <xf numFmtId="0" fontId="28" fillId="0" borderId="0" xfId="0" applyFont="1"/>
    <xf numFmtId="0" fontId="31" fillId="0" borderId="0" xfId="0" applyFont="1"/>
    <xf numFmtId="0" fontId="17" fillId="0" borderId="0" xfId="0" applyFont="1" applyAlignment="1"/>
    <xf numFmtId="0" fontId="25" fillId="2" borderId="0" xfId="0" applyFont="1" applyFill="1" applyAlignment="1">
      <alignment wrapText="1"/>
    </xf>
    <xf numFmtId="0" fontId="25" fillId="2" borderId="0" xfId="0" applyFont="1" applyFill="1" applyAlignment="1">
      <alignment horizontal="center" wrapText="1"/>
    </xf>
    <xf numFmtId="0" fontId="31" fillId="2" borderId="0" xfId="0" applyFont="1" applyFill="1" applyBorder="1" applyAlignment="1">
      <alignment horizontal="center" wrapText="1"/>
    </xf>
    <xf numFmtId="0" fontId="24" fillId="2" borderId="0" xfId="0" applyFont="1" applyFill="1"/>
    <xf numFmtId="0" fontId="17" fillId="2" borderId="0" xfId="0" applyFont="1" applyFill="1"/>
    <xf numFmtId="0" fontId="20" fillId="2" borderId="0" xfId="0" applyFont="1" applyFill="1"/>
    <xf numFmtId="0" fontId="17" fillId="2" borderId="0" xfId="0" applyFont="1" applyFill="1" applyAlignment="1"/>
    <xf numFmtId="0" fontId="22" fillId="2" borderId="0" xfId="0" applyFont="1" applyFill="1" applyAlignment="1"/>
    <xf numFmtId="0" fontId="41" fillId="2" borderId="0" xfId="0" applyFont="1" applyFill="1" applyAlignment="1">
      <alignment vertical="center" wrapText="1"/>
    </xf>
    <xf numFmtId="0" fontId="25" fillId="2" borderId="0" xfId="0" applyFont="1" applyFill="1"/>
    <xf numFmtId="0" fontId="17" fillId="2" borderId="0" xfId="0" applyFont="1" applyFill="1" applyBorder="1" applyAlignment="1"/>
    <xf numFmtId="0" fontId="45" fillId="0" borderId="0" xfId="8" applyFont="1" applyAlignment="1">
      <alignment vertical="center"/>
    </xf>
    <xf numFmtId="0" fontId="44" fillId="0" borderId="0" xfId="8" applyFont="1" applyAlignment="1">
      <alignment vertical="center"/>
    </xf>
    <xf numFmtId="0" fontId="25" fillId="0" borderId="0" xfId="11" applyFont="1"/>
    <xf numFmtId="0" fontId="25" fillId="0" borderId="0" xfId="11" applyFont="1" applyAlignment="1">
      <alignment vertical="top"/>
    </xf>
    <xf numFmtId="0" fontId="25" fillId="0" borderId="0" xfId="12" applyFont="1"/>
    <xf numFmtId="0" fontId="25" fillId="0" borderId="0" xfId="10" applyFont="1"/>
    <xf numFmtId="0" fontId="21" fillId="2" borderId="0" xfId="2" applyFont="1" applyFill="1" applyBorder="1" applyAlignment="1" applyProtection="1">
      <alignment vertical="center" wrapText="1"/>
    </xf>
    <xf numFmtId="0" fontId="25" fillId="0" borderId="0" xfId="0" applyFont="1" applyFill="1" applyBorder="1" applyAlignment="1">
      <alignment vertical="center"/>
    </xf>
    <xf numFmtId="0" fontId="25" fillId="0" borderId="0" xfId="0" applyFont="1" applyBorder="1" applyAlignment="1">
      <alignment vertical="center"/>
    </xf>
    <xf numFmtId="0" fontId="17" fillId="0" borderId="0" xfId="0" applyFont="1" applyFill="1"/>
    <xf numFmtId="0" fontId="17" fillId="0" borderId="0" xfId="0" applyFont="1" applyFill="1" applyBorder="1"/>
    <xf numFmtId="0" fontId="3" fillId="0" borderId="0" xfId="9"/>
    <xf numFmtId="171" fontId="3" fillId="0" borderId="0" xfId="9" applyNumberFormat="1"/>
    <xf numFmtId="0" fontId="3" fillId="0" borderId="0" xfId="9" applyAlignment="1">
      <alignment horizontal="right"/>
    </xf>
    <xf numFmtId="0" fontId="17" fillId="0" borderId="0" xfId="0" applyFont="1" applyAlignment="1">
      <alignment wrapText="1"/>
    </xf>
    <xf numFmtId="0" fontId="15" fillId="0" borderId="0" xfId="0" applyFont="1" applyBorder="1" applyAlignment="1">
      <alignment horizontal="center" vertical="center" wrapText="1"/>
    </xf>
    <xf numFmtId="0" fontId="35" fillId="0" borderId="0" xfId="0" applyFont="1" applyFill="1" applyBorder="1" applyAlignment="1" applyProtection="1">
      <alignment horizontal="left" vertical="center"/>
      <protection locked="0"/>
    </xf>
    <xf numFmtId="0" fontId="31" fillId="0" borderId="0" xfId="0" applyFont="1" applyBorder="1" applyAlignment="1">
      <alignment horizontal="center"/>
    </xf>
    <xf numFmtId="0" fontId="35" fillId="0" borderId="0" xfId="0" applyFont="1" applyBorder="1" applyAlignment="1">
      <alignment horizontal="center" textRotation="90" wrapText="1" shrinkToFit="1"/>
    </xf>
    <xf numFmtId="0" fontId="37" fillId="0" borderId="0" xfId="0" applyFont="1" applyFill="1" applyBorder="1" applyAlignment="1">
      <alignment horizontal="left" vertical="center"/>
    </xf>
    <xf numFmtId="0" fontId="53" fillId="5" borderId="10" xfId="0" applyFont="1" applyFill="1" applyBorder="1" applyAlignment="1">
      <alignment horizontal="left" vertical="center"/>
    </xf>
    <xf numFmtId="0" fontId="53" fillId="5" borderId="12" xfId="0" applyFont="1" applyFill="1" applyBorder="1" applyAlignment="1">
      <alignment horizontal="left" vertical="center"/>
    </xf>
    <xf numFmtId="0" fontId="53" fillId="5" borderId="13" xfId="0" applyFont="1" applyFill="1" applyBorder="1" applyAlignment="1">
      <alignment horizontal="left" vertical="center"/>
    </xf>
    <xf numFmtId="0" fontId="53" fillId="5" borderId="14" xfId="0" applyFont="1" applyFill="1" applyBorder="1" applyAlignment="1">
      <alignment horizontal="left" vertical="center"/>
    </xf>
    <xf numFmtId="0" fontId="53" fillId="5" borderId="15" xfId="0" applyFont="1" applyFill="1" applyBorder="1" applyAlignment="1">
      <alignment horizontal="left" vertical="center"/>
    </xf>
    <xf numFmtId="0" fontId="54" fillId="6" borderId="0" xfId="0" applyFont="1" applyFill="1" applyBorder="1" applyAlignment="1">
      <alignment horizontal="center" vertical="center"/>
    </xf>
    <xf numFmtId="0" fontId="54" fillId="7" borderId="0" xfId="0" applyFont="1" applyFill="1" applyBorder="1" applyAlignment="1">
      <alignment horizontal="center" vertical="center"/>
    </xf>
    <xf numFmtId="0" fontId="54" fillId="8" borderId="0" xfId="0" applyFont="1" applyFill="1" applyBorder="1" applyAlignment="1">
      <alignment horizontal="center" vertical="center"/>
    </xf>
    <xf numFmtId="0" fontId="55" fillId="0" borderId="0" xfId="0" applyFont="1" applyBorder="1" applyAlignment="1">
      <alignment horizontal="center" vertical="center" wrapText="1"/>
    </xf>
    <xf numFmtId="0" fontId="56" fillId="0" borderId="0" xfId="0" applyFont="1" applyBorder="1" applyAlignment="1">
      <alignment horizontal="center" vertical="center"/>
    </xf>
    <xf numFmtId="0" fontId="53" fillId="0" borderId="0" xfId="0" applyFont="1" applyFill="1" applyBorder="1" applyAlignment="1">
      <alignment horizontal="left" vertical="center"/>
    </xf>
    <xf numFmtId="0" fontId="25" fillId="0" borderId="0" xfId="10" applyFont="1" applyAlignment="1"/>
    <xf numFmtId="0" fontId="17" fillId="0" borderId="0" xfId="0" applyFont="1" applyBorder="1" applyAlignment="1">
      <alignment vertical="center" wrapText="1"/>
    </xf>
    <xf numFmtId="0" fontId="21" fillId="0" borderId="0" xfId="2" applyFont="1" applyFill="1" applyBorder="1" applyAlignment="1" applyProtection="1">
      <alignment vertical="center" wrapText="1"/>
    </xf>
    <xf numFmtId="0" fontId="52" fillId="0" borderId="0" xfId="0" applyFont="1" applyFill="1" applyBorder="1" applyAlignment="1">
      <alignment horizontal="center" vertical="center" wrapText="1"/>
    </xf>
    <xf numFmtId="0" fontId="16" fillId="0" borderId="0" xfId="2" applyFont="1" applyFill="1" applyBorder="1" applyAlignment="1" applyProtection="1">
      <alignment vertical="center" wrapText="1"/>
    </xf>
    <xf numFmtId="0" fontId="58" fillId="0" borderId="0" xfId="0" applyFont="1" applyFill="1" applyBorder="1" applyAlignment="1">
      <alignment vertical="center" wrapText="1"/>
    </xf>
    <xf numFmtId="0" fontId="17" fillId="0" borderId="0" xfId="0" applyFont="1" applyFill="1" applyBorder="1" applyAlignment="1">
      <alignment vertical="center" wrapText="1"/>
    </xf>
    <xf numFmtId="0" fontId="44" fillId="0" borderId="0" xfId="0" applyFont="1" applyFill="1" applyBorder="1" applyAlignment="1">
      <alignment vertical="center" wrapText="1"/>
    </xf>
    <xf numFmtId="0" fontId="44" fillId="0" borderId="0" xfId="0" applyFont="1" applyBorder="1" applyAlignment="1">
      <alignment vertical="center" wrapText="1"/>
    </xf>
    <xf numFmtId="0" fontId="17" fillId="2" borderId="0" xfId="0" applyFont="1" applyFill="1" applyBorder="1" applyAlignment="1">
      <alignment horizontal="center" vertical="center"/>
    </xf>
    <xf numFmtId="0" fontId="51" fillId="4" borderId="0" xfId="0" applyFont="1" applyFill="1" applyBorder="1" applyAlignment="1">
      <alignment horizontal="center" vertical="center"/>
    </xf>
    <xf numFmtId="0" fontId="51" fillId="4" borderId="0" xfId="0" applyFont="1" applyFill="1" applyBorder="1" applyAlignment="1">
      <alignment horizontal="center" vertical="center" wrapText="1"/>
    </xf>
    <xf numFmtId="0" fontId="60" fillId="2" borderId="0" xfId="0" applyFont="1" applyFill="1" applyBorder="1" applyAlignment="1">
      <alignment horizontal="center" vertical="center"/>
    </xf>
    <xf numFmtId="0" fontId="42" fillId="0" borderId="0" xfId="0" applyFont="1" applyBorder="1" applyAlignment="1">
      <alignment vertical="center"/>
    </xf>
    <xf numFmtId="0" fontId="25" fillId="0" borderId="0" xfId="10" applyFont="1" applyBorder="1" applyAlignment="1"/>
    <xf numFmtId="0" fontId="25" fillId="5" borderId="13" xfId="10" applyFont="1" applyFill="1" applyBorder="1"/>
    <xf numFmtId="0" fontId="25" fillId="5" borderId="19" xfId="10" applyFont="1" applyFill="1" applyBorder="1"/>
    <xf numFmtId="0" fontId="27" fillId="4" borderId="14" xfId="10" applyFont="1" applyFill="1" applyBorder="1" applyAlignment="1">
      <alignment horizontal="center" vertical="center"/>
    </xf>
    <xf numFmtId="0" fontId="27" fillId="4" borderId="15" xfId="10" applyFont="1" applyFill="1" applyBorder="1" applyAlignment="1">
      <alignment horizontal="center" vertical="center" wrapText="1"/>
    </xf>
    <xf numFmtId="0" fontId="27" fillId="4" borderId="15" xfId="10" applyFont="1" applyFill="1" applyBorder="1" applyAlignment="1">
      <alignment horizontal="center" vertical="center"/>
    </xf>
    <xf numFmtId="0" fontId="61" fillId="0" borderId="0" xfId="12" applyFont="1" applyAlignment="1">
      <alignment vertical="center"/>
    </xf>
    <xf numFmtId="0" fontId="25" fillId="0" borderId="0" xfId="12" applyFont="1" applyAlignment="1">
      <alignment vertical="center"/>
    </xf>
    <xf numFmtId="0" fontId="46" fillId="0" borderId="0" xfId="12" applyFont="1" applyAlignment="1">
      <alignment horizontal="center" vertical="center"/>
    </xf>
    <xf numFmtId="0" fontId="54" fillId="4" borderId="14" xfId="12" applyFont="1" applyFill="1" applyBorder="1" applyAlignment="1">
      <alignment vertical="center"/>
    </xf>
    <xf numFmtId="0" fontId="54" fillId="4" borderId="14" xfId="12" applyFont="1" applyFill="1" applyBorder="1" applyAlignment="1">
      <alignment horizontal="center" vertical="center" wrapText="1"/>
    </xf>
    <xf numFmtId="0" fontId="62" fillId="4" borderId="9" xfId="11" applyFont="1" applyFill="1" applyBorder="1" applyAlignment="1">
      <alignment horizontal="center"/>
    </xf>
    <xf numFmtId="0" fontId="54" fillId="4" borderId="14" xfId="11" applyFont="1" applyFill="1" applyBorder="1" applyAlignment="1">
      <alignment horizontal="center" vertical="top"/>
    </xf>
    <xf numFmtId="0" fontId="43" fillId="4" borderId="9" xfId="0" applyFont="1" applyFill="1" applyBorder="1" applyAlignment="1">
      <alignment horizontal="center" vertical="center"/>
    </xf>
    <xf numFmtId="0" fontId="17" fillId="0" borderId="0" xfId="0" applyFont="1" applyFill="1" applyBorder="1" applyAlignment="1">
      <alignment horizontal="center"/>
    </xf>
    <xf numFmtId="0" fontId="59" fillId="0" borderId="0" xfId="0" applyFont="1" applyFill="1" applyBorder="1" applyAlignment="1">
      <alignment horizontal="center" vertical="center"/>
    </xf>
    <xf numFmtId="0" fontId="17" fillId="5" borderId="9" xfId="0" applyFont="1" applyFill="1" applyBorder="1"/>
    <xf numFmtId="0" fontId="64" fillId="4" borderId="9" xfId="0" applyFont="1" applyFill="1" applyBorder="1" applyAlignment="1">
      <alignment horizontal="center" vertical="center" wrapText="1"/>
    </xf>
    <xf numFmtId="0" fontId="17" fillId="5" borderId="10" xfId="0" applyFont="1" applyFill="1" applyBorder="1" applyAlignment="1" applyProtection="1">
      <alignment horizontal="center" vertical="center"/>
      <protection locked="0"/>
    </xf>
    <xf numFmtId="0" fontId="17" fillId="5" borderId="25" xfId="0" applyFont="1" applyFill="1" applyBorder="1" applyAlignment="1" applyProtection="1">
      <alignment horizontal="center" vertical="center"/>
      <protection locked="0"/>
    </xf>
    <xf numFmtId="0" fontId="64" fillId="4" borderId="17" xfId="0" applyFont="1" applyFill="1" applyBorder="1" applyAlignment="1">
      <alignment horizontal="center" vertical="center" wrapText="1"/>
    </xf>
    <xf numFmtId="0" fontId="19" fillId="0" borderId="0" xfId="0" applyFont="1" applyFill="1" applyBorder="1"/>
    <xf numFmtId="0" fontId="19" fillId="0" borderId="0" xfId="0" applyFont="1" applyFill="1" applyBorder="1" applyAlignment="1">
      <alignment wrapText="1"/>
    </xf>
    <xf numFmtId="0" fontId="23" fillId="0" borderId="0" xfId="0" applyFont="1" applyFill="1" applyBorder="1" applyAlignment="1">
      <alignment horizontal="center" vertical="center" wrapText="1"/>
    </xf>
    <xf numFmtId="0" fontId="51" fillId="4" borderId="7" xfId="0" applyFont="1" applyFill="1" applyBorder="1" applyAlignment="1">
      <alignment horizontal="center" vertical="center" wrapText="1"/>
    </xf>
    <xf numFmtId="0" fontId="51" fillId="4" borderId="8" xfId="0" applyFont="1" applyFill="1" applyBorder="1" applyAlignment="1">
      <alignment horizontal="center" vertical="center" wrapText="1"/>
    </xf>
    <xf numFmtId="1" fontId="24" fillId="5" borderId="9" xfId="0" applyNumberFormat="1" applyFont="1" applyFill="1" applyBorder="1" applyAlignment="1">
      <alignment horizontal="center"/>
    </xf>
    <xf numFmtId="1" fontId="24" fillId="5" borderId="25" xfId="0" applyNumberFormat="1" applyFont="1" applyFill="1" applyBorder="1" applyAlignment="1">
      <alignment horizontal="center"/>
    </xf>
    <xf numFmtId="16" fontId="24" fillId="0" borderId="33" xfId="0" applyNumberFormat="1" applyFont="1" applyFill="1" applyBorder="1" applyAlignment="1">
      <alignment horizontal="center"/>
    </xf>
    <xf numFmtId="1" fontId="24" fillId="0" borderId="33" xfId="0" applyNumberFormat="1" applyFont="1" applyFill="1" applyBorder="1" applyAlignment="1">
      <alignment horizontal="center"/>
    </xf>
    <xf numFmtId="0" fontId="17" fillId="0" borderId="33" xfId="0" applyFont="1" applyFill="1" applyBorder="1" applyAlignment="1">
      <alignment vertical="center" wrapText="1"/>
    </xf>
    <xf numFmtId="0" fontId="17" fillId="0" borderId="33" xfId="0" applyFont="1" applyFill="1" applyBorder="1" applyAlignment="1">
      <alignment horizontal="center" vertical="center" wrapText="1"/>
    </xf>
    <xf numFmtId="0" fontId="17" fillId="0" borderId="33" xfId="0" applyFont="1" applyFill="1" applyBorder="1" applyAlignment="1">
      <alignment vertical="top" wrapText="1"/>
    </xf>
    <xf numFmtId="0" fontId="17" fillId="0" borderId="33" xfId="0" applyFont="1" applyFill="1" applyBorder="1" applyAlignment="1">
      <alignment horizontal="center" vertical="top" wrapText="1"/>
    </xf>
    <xf numFmtId="10" fontId="17" fillId="0" borderId="33" xfId="0" applyNumberFormat="1" applyFont="1" applyFill="1" applyBorder="1" applyAlignment="1">
      <alignment vertical="top" wrapText="1"/>
    </xf>
    <xf numFmtId="9" fontId="17" fillId="0" borderId="33" xfId="0" applyNumberFormat="1" applyFont="1" applyFill="1" applyBorder="1" applyAlignment="1">
      <alignment vertical="top" wrapText="1"/>
    </xf>
    <xf numFmtId="0" fontId="25" fillId="0" borderId="33" xfId="0" applyFont="1" applyFill="1" applyBorder="1" applyAlignment="1">
      <alignment vertical="top" wrapText="1"/>
    </xf>
    <xf numFmtId="165" fontId="17" fillId="0" borderId="33" xfId="0" applyNumberFormat="1" applyFont="1" applyFill="1" applyBorder="1" applyAlignment="1">
      <alignment vertical="top" wrapText="1"/>
    </xf>
    <xf numFmtId="165" fontId="25" fillId="0" borderId="33" xfId="0" applyNumberFormat="1" applyFont="1" applyFill="1" applyBorder="1" applyAlignment="1">
      <alignment vertical="top" wrapText="1"/>
    </xf>
    <xf numFmtId="165" fontId="17" fillId="0" borderId="33" xfId="0" quotePrefix="1" applyNumberFormat="1" applyFont="1" applyFill="1" applyBorder="1" applyAlignment="1">
      <alignment vertical="top" wrapText="1"/>
    </xf>
    <xf numFmtId="166" fontId="25" fillId="0" borderId="33" xfId="1" applyNumberFormat="1" applyFont="1" applyFill="1" applyBorder="1" applyAlignment="1">
      <alignment vertical="top" wrapText="1"/>
    </xf>
    <xf numFmtId="0" fontId="25" fillId="0" borderId="33" xfId="0" applyFont="1" applyFill="1" applyBorder="1" applyAlignment="1">
      <alignment vertical="center" wrapText="1"/>
    </xf>
    <xf numFmtId="0" fontId="17" fillId="0" borderId="33" xfId="0" applyFont="1" applyBorder="1" applyProtection="1">
      <protection locked="0"/>
    </xf>
    <xf numFmtId="0" fontId="17" fillId="0" borderId="33" xfId="0" applyFont="1" applyBorder="1" applyAlignment="1" applyProtection="1">
      <alignment horizontal="center" vertical="center"/>
      <protection locked="0"/>
    </xf>
    <xf numFmtId="0" fontId="17" fillId="5" borderId="21" xfId="0" applyFont="1" applyFill="1" applyBorder="1" applyAlignment="1" applyProtection="1">
      <alignment horizontal="center" vertical="center"/>
      <protection locked="0"/>
    </xf>
    <xf numFmtId="0" fontId="17" fillId="0" borderId="35" xfId="0" applyFont="1" applyBorder="1" applyProtection="1">
      <protection locked="0"/>
    </xf>
    <xf numFmtId="0" fontId="17" fillId="0" borderId="35" xfId="0" applyFont="1" applyBorder="1" applyAlignment="1" applyProtection="1">
      <alignment horizontal="center" vertical="center"/>
      <protection locked="0"/>
    </xf>
    <xf numFmtId="0" fontId="17" fillId="5" borderId="34" xfId="0" applyFont="1" applyFill="1" applyBorder="1" applyAlignment="1" applyProtection="1">
      <alignment horizontal="center" vertical="center"/>
      <protection locked="0"/>
    </xf>
    <xf numFmtId="0" fontId="17" fillId="5" borderId="17" xfId="0" applyFont="1" applyFill="1" applyBorder="1"/>
    <xf numFmtId="0" fontId="17" fillId="0" borderId="38" xfId="0" applyFont="1" applyFill="1" applyBorder="1" applyAlignment="1" applyProtection="1">
      <alignment horizontal="center" wrapText="1"/>
      <protection locked="0"/>
    </xf>
    <xf numFmtId="0" fontId="17" fillId="9" borderId="39" xfId="0" applyFont="1" applyFill="1" applyBorder="1"/>
    <xf numFmtId="0" fontId="17" fillId="9" borderId="36" xfId="0" applyFont="1" applyFill="1" applyBorder="1"/>
    <xf numFmtId="0" fontId="51" fillId="4" borderId="14" xfId="0" applyFont="1" applyFill="1" applyBorder="1" applyAlignment="1">
      <alignment horizontal="center" vertical="center"/>
    </xf>
    <xf numFmtId="0" fontId="51" fillId="4" borderId="15" xfId="0" applyFont="1" applyFill="1" applyBorder="1" applyAlignment="1">
      <alignment horizontal="center" vertical="center"/>
    </xf>
    <xf numFmtId="0" fontId="63" fillId="0" borderId="33" xfId="0" applyFont="1" applyFill="1" applyBorder="1" applyAlignment="1">
      <alignment vertical="center" wrapText="1"/>
    </xf>
    <xf numFmtId="0" fontId="63" fillId="0" borderId="33" xfId="0" applyFont="1" applyFill="1" applyBorder="1" applyAlignment="1">
      <alignment horizontal="center" vertical="center" wrapText="1"/>
    </xf>
    <xf numFmtId="0" fontId="25" fillId="0" borderId="33" xfId="11" applyFont="1" applyBorder="1" applyAlignment="1">
      <alignment horizontal="center" vertical="center" wrapText="1"/>
    </xf>
    <xf numFmtId="0" fontId="48" fillId="0" borderId="33" xfId="12" applyFont="1" applyBorder="1" applyAlignment="1">
      <alignment vertical="center"/>
    </xf>
    <xf numFmtId="0" fontId="47" fillId="0" borderId="33" xfId="12" applyFont="1" applyBorder="1" applyAlignment="1">
      <alignment vertical="center" wrapText="1"/>
    </xf>
    <xf numFmtId="0" fontId="54" fillId="4" borderId="14" xfId="12" applyFont="1" applyFill="1" applyBorder="1" applyAlignment="1">
      <alignment horizontal="center" vertical="center"/>
    </xf>
    <xf numFmtId="0" fontId="54" fillId="14" borderId="14" xfId="12" applyFont="1" applyFill="1" applyBorder="1" applyAlignment="1">
      <alignment horizontal="center" vertical="center" wrapText="1"/>
    </xf>
    <xf numFmtId="0" fontId="54" fillId="6" borderId="14" xfId="12" applyFont="1" applyFill="1" applyBorder="1" applyAlignment="1">
      <alignment horizontal="center" vertical="center" wrapText="1"/>
    </xf>
    <xf numFmtId="0" fontId="25" fillId="0" borderId="33" xfId="12" applyFont="1" applyBorder="1" applyAlignment="1">
      <alignment vertical="center"/>
    </xf>
    <xf numFmtId="0" fontId="25" fillId="0" borderId="33" xfId="12" applyFont="1" applyBorder="1" applyAlignment="1">
      <alignment horizontal="center" vertical="center"/>
    </xf>
    <xf numFmtId="0" fontId="25" fillId="5" borderId="29" xfId="12" applyFont="1" applyFill="1" applyBorder="1" applyAlignment="1">
      <alignment horizontal="center" vertical="center"/>
    </xf>
    <xf numFmtId="0" fontId="25" fillId="5" borderId="30" xfId="12" applyFont="1" applyFill="1" applyBorder="1" applyAlignment="1">
      <alignment vertical="center"/>
    </xf>
    <xf numFmtId="0" fontId="25" fillId="5" borderId="31" xfId="12" applyFont="1" applyFill="1" applyBorder="1" applyAlignment="1">
      <alignment horizontal="center" vertical="center"/>
    </xf>
    <xf numFmtId="0" fontId="25" fillId="5" borderId="32" xfId="12" applyFont="1" applyFill="1" applyBorder="1" applyAlignment="1">
      <alignment vertical="center"/>
    </xf>
    <xf numFmtId="0" fontId="25" fillId="5" borderId="21" xfId="10" applyFont="1" applyFill="1" applyBorder="1"/>
    <xf numFmtId="0" fontId="25" fillId="5" borderId="20" xfId="10" applyFont="1" applyFill="1" applyBorder="1"/>
    <xf numFmtId="0" fontId="25" fillId="0" borderId="33" xfId="10" applyFont="1" applyBorder="1" applyAlignment="1"/>
    <xf numFmtId="0" fontId="25" fillId="0" borderId="33" xfId="10" applyFont="1" applyBorder="1"/>
    <xf numFmtId="0" fontId="25" fillId="5" borderId="25" xfId="10" applyFont="1" applyFill="1" applyBorder="1" applyAlignment="1">
      <alignment horizontal="center"/>
    </xf>
    <xf numFmtId="0" fontId="25" fillId="5" borderId="18" xfId="10" applyFont="1" applyFill="1" applyBorder="1" applyAlignment="1">
      <alignment horizontal="center"/>
    </xf>
    <xf numFmtId="0" fontId="17" fillId="0" borderId="33" xfId="0" applyFont="1" applyFill="1" applyBorder="1"/>
    <xf numFmtId="0" fontId="35" fillId="0" borderId="33" xfId="0" applyFont="1" applyFill="1" applyBorder="1" applyAlignment="1" applyProtection="1">
      <alignment horizontal="left" vertical="center"/>
      <protection locked="0"/>
    </xf>
    <xf numFmtId="0" fontId="19" fillId="0" borderId="0" xfId="0" applyFont="1" applyFill="1" applyBorder="1" applyAlignment="1">
      <alignment horizontal="right" vertical="center"/>
    </xf>
    <xf numFmtId="0" fontId="44" fillId="0" borderId="0" xfId="0" applyFont="1" applyBorder="1"/>
    <xf numFmtId="0" fontId="44" fillId="2" borderId="0" xfId="0" applyFont="1" applyFill="1" applyBorder="1"/>
    <xf numFmtId="0" fontId="25" fillId="2" borderId="0" xfId="0" applyFont="1" applyFill="1" applyBorder="1" applyAlignment="1">
      <alignment horizontal="left" vertical="center"/>
    </xf>
    <xf numFmtId="0" fontId="25" fillId="2" borderId="0" xfId="0" applyFont="1" applyFill="1" applyBorder="1" applyAlignment="1">
      <alignment vertical="center"/>
    </xf>
    <xf numFmtId="0" fontId="25" fillId="2" borderId="0" xfId="0" applyFont="1" applyFill="1" applyBorder="1" applyAlignment="1">
      <alignment horizontal="right" vertical="center"/>
    </xf>
    <xf numFmtId="49" fontId="44" fillId="2" borderId="0" xfId="0" applyNumberFormat="1" applyFont="1" applyFill="1" applyBorder="1" applyAlignment="1">
      <alignment horizontal="right"/>
    </xf>
    <xf numFmtId="0" fontId="44" fillId="2" borderId="0" xfId="0" applyFont="1" applyFill="1" applyBorder="1" applyAlignment="1">
      <alignment horizontal="left"/>
    </xf>
    <xf numFmtId="0" fontId="44" fillId="2" borderId="0" xfId="0" applyFont="1" applyFill="1" applyBorder="1" applyAlignment="1">
      <alignment horizontal="right"/>
    </xf>
    <xf numFmtId="49" fontId="17" fillId="2" borderId="0" xfId="0" applyNumberFormat="1" applyFont="1" applyFill="1" applyBorder="1" applyAlignment="1">
      <alignment horizontal="right"/>
    </xf>
    <xf numFmtId="0" fontId="17" fillId="2" borderId="0" xfId="0" applyFont="1" applyFill="1" applyBorder="1" applyAlignment="1">
      <alignment horizontal="left"/>
    </xf>
    <xf numFmtId="0" fontId="17" fillId="2" borderId="0" xfId="0" applyFont="1" applyFill="1" applyBorder="1" applyAlignment="1">
      <alignment horizontal="right"/>
    </xf>
    <xf numFmtId="0" fontId="17" fillId="2" borderId="0" xfId="0" applyFont="1" applyFill="1" applyBorder="1"/>
    <xf numFmtId="0" fontId="25" fillId="0" borderId="33" xfId="0" applyFont="1" applyFill="1" applyBorder="1" applyAlignment="1" applyProtection="1">
      <alignment horizontal="center" vertical="center"/>
      <protection locked="0"/>
    </xf>
    <xf numFmtId="3" fontId="25" fillId="0" borderId="33" xfId="0" applyNumberFormat="1" applyFont="1" applyFill="1" applyBorder="1" applyAlignment="1" applyProtection="1">
      <alignment horizontal="center" vertical="center"/>
      <protection locked="0"/>
    </xf>
    <xf numFmtId="0" fontId="25" fillId="0" borderId="33" xfId="0" applyFont="1" applyFill="1" applyBorder="1" applyAlignment="1">
      <alignment vertical="center"/>
    </xf>
    <xf numFmtId="0" fontId="31" fillId="5" borderId="0" xfId="0" applyFont="1" applyFill="1" applyBorder="1" applyAlignment="1" applyProtection="1">
      <alignment horizontal="right" vertical="center"/>
    </xf>
    <xf numFmtId="0" fontId="25" fillId="5" borderId="9" xfId="0" applyFont="1" applyFill="1" applyBorder="1" applyAlignment="1">
      <alignment horizontal="left" vertical="center"/>
    </xf>
    <xf numFmtId="0" fontId="31" fillId="5" borderId="9" xfId="0" applyFont="1" applyFill="1" applyBorder="1" applyAlignment="1">
      <alignment horizontal="right" vertical="center"/>
    </xf>
    <xf numFmtId="0" fontId="25" fillId="5" borderId="9" xfId="0" applyFont="1" applyFill="1" applyBorder="1" applyAlignment="1">
      <alignment horizontal="left" vertical="center" wrapText="1"/>
    </xf>
    <xf numFmtId="0" fontId="25" fillId="9" borderId="9" xfId="0" applyFont="1" applyFill="1" applyBorder="1" applyAlignment="1">
      <alignment vertical="center"/>
    </xf>
    <xf numFmtId="10" fontId="25" fillId="9" borderId="9" xfId="0" applyNumberFormat="1" applyFont="1" applyFill="1" applyBorder="1" applyAlignment="1">
      <alignment vertical="center"/>
    </xf>
    <xf numFmtId="165" fontId="25" fillId="9" borderId="9" xfId="0" applyNumberFormat="1" applyFont="1" applyFill="1" applyBorder="1" applyAlignment="1" applyProtection="1">
      <alignment horizontal="center" vertical="center"/>
    </xf>
    <xf numFmtId="2" fontId="25" fillId="9" borderId="9" xfId="0" applyNumberFormat="1" applyFont="1" applyFill="1" applyBorder="1" applyAlignment="1" applyProtection="1">
      <alignment horizontal="center" vertical="center"/>
    </xf>
    <xf numFmtId="0" fontId="31" fillId="5" borderId="10" xfId="0" applyFont="1" applyFill="1" applyBorder="1" applyAlignment="1">
      <alignment horizontal="right" vertical="center"/>
    </xf>
    <xf numFmtId="167" fontId="25" fillId="9" borderId="17" xfId="0" applyNumberFormat="1" applyFont="1" applyFill="1" applyBorder="1" applyAlignment="1" applyProtection="1">
      <alignment horizontal="center" vertical="center"/>
    </xf>
    <xf numFmtId="3" fontId="25" fillId="9" borderId="17" xfId="0" applyNumberFormat="1" applyFont="1" applyFill="1" applyBorder="1" applyAlignment="1">
      <alignment vertical="center"/>
    </xf>
    <xf numFmtId="172" fontId="25" fillId="9" borderId="9" xfId="0" applyNumberFormat="1" applyFont="1" applyFill="1" applyBorder="1" applyAlignment="1" applyProtection="1">
      <alignment horizontal="center" vertical="center"/>
    </xf>
    <xf numFmtId="49" fontId="25" fillId="5" borderId="9" xfId="0" applyNumberFormat="1" applyFont="1" applyFill="1" applyBorder="1" applyAlignment="1">
      <alignment horizontal="center" vertical="center"/>
    </xf>
    <xf numFmtId="0" fontId="70" fillId="0" borderId="0" xfId="0" applyFont="1"/>
    <xf numFmtId="0" fontId="71" fillId="0" borderId="0" xfId="0" applyFont="1"/>
    <xf numFmtId="0" fontId="17" fillId="0" borderId="0" xfId="0" applyFont="1" applyBorder="1" applyAlignment="1">
      <alignment vertical="center" wrapText="1"/>
    </xf>
    <xf numFmtId="0" fontId="21" fillId="0" borderId="0" xfId="2" applyFont="1" applyFill="1" applyBorder="1" applyAlignment="1" applyProtection="1">
      <alignment horizontal="left" vertical="center" wrapText="1"/>
    </xf>
    <xf numFmtId="0" fontId="47" fillId="0" borderId="0" xfId="11" applyFont="1"/>
    <xf numFmtId="0" fontId="75" fillId="0" borderId="0" xfId="8" applyFont="1" applyAlignment="1">
      <alignment horizontal="right" vertical="center"/>
    </xf>
    <xf numFmtId="0" fontId="73" fillId="4" borderId="52" xfId="0" applyFont="1" applyFill="1" applyBorder="1" applyAlignment="1">
      <alignment horizontal="center" vertical="center" wrapText="1"/>
    </xf>
    <xf numFmtId="0" fontId="24" fillId="13" borderId="0" xfId="0" applyFont="1" applyFill="1"/>
    <xf numFmtId="0" fontId="25" fillId="13" borderId="0" xfId="0" applyFont="1" applyFill="1"/>
    <xf numFmtId="0" fontId="24" fillId="13" borderId="0" xfId="0" applyFont="1" applyFill="1" applyBorder="1"/>
    <xf numFmtId="0" fontId="24" fillId="13" borderId="0" xfId="0" applyFont="1" applyFill="1" applyBorder="1" applyAlignment="1">
      <alignment vertical="center" textRotation="73" wrapText="1"/>
    </xf>
    <xf numFmtId="0" fontId="25" fillId="2" borderId="51" xfId="0" applyFont="1" applyFill="1" applyBorder="1"/>
    <xf numFmtId="0" fontId="24" fillId="2" borderId="51" xfId="0" applyFont="1" applyFill="1" applyBorder="1"/>
    <xf numFmtId="0" fontId="72" fillId="4" borderId="14" xfId="0" applyFont="1" applyFill="1" applyBorder="1" applyAlignment="1" applyProtection="1">
      <alignment horizontal="center" vertical="center" textRotation="90" wrapText="1"/>
      <protection locked="0"/>
    </xf>
    <xf numFmtId="0" fontId="72" fillId="8" borderId="0" xfId="0" applyFont="1" applyFill="1" applyBorder="1" applyAlignment="1">
      <alignment horizontal="center"/>
    </xf>
    <xf numFmtId="16" fontId="72" fillId="7" borderId="0" xfId="0" quotePrefix="1" applyNumberFormat="1" applyFont="1" applyFill="1" applyBorder="1" applyAlignment="1">
      <alignment horizontal="center"/>
    </xf>
    <xf numFmtId="0" fontId="25" fillId="0" borderId="0" xfId="7" applyFont="1" applyBorder="1" applyAlignment="1">
      <alignment wrapText="1"/>
    </xf>
    <xf numFmtId="0" fontId="25" fillId="0" borderId="0" xfId="7" applyFont="1" applyBorder="1" applyAlignment="1">
      <alignment horizontal="center" wrapText="1"/>
    </xf>
    <xf numFmtId="0" fontId="35" fillId="0" borderId="0" xfId="7" applyFont="1" applyBorder="1" applyAlignment="1">
      <alignment wrapText="1"/>
    </xf>
    <xf numFmtId="170" fontId="36" fillId="0" borderId="0" xfId="7" applyNumberFormat="1" applyFont="1" applyBorder="1" applyAlignment="1">
      <alignment horizontal="center" wrapText="1"/>
    </xf>
    <xf numFmtId="0" fontId="54" fillId="4" borderId="9" xfId="7" applyFont="1" applyFill="1" applyBorder="1" applyAlignment="1">
      <alignment horizontal="center" vertical="center" wrapText="1"/>
    </xf>
    <xf numFmtId="0" fontId="54" fillId="4" borderId="14" xfId="7" applyFont="1" applyFill="1" applyBorder="1" applyAlignment="1">
      <alignment vertical="center" wrapText="1"/>
    </xf>
    <xf numFmtId="0" fontId="31" fillId="0" borderId="0" xfId="7" applyFont="1" applyFill="1" applyBorder="1" applyAlignment="1">
      <alignment wrapText="1"/>
    </xf>
    <xf numFmtId="0" fontId="35" fillId="5" borderId="21" xfId="7" applyNumberFormat="1" applyFont="1" applyFill="1" applyBorder="1" applyAlignment="1">
      <alignment horizontal="center" wrapText="1"/>
    </xf>
    <xf numFmtId="0" fontId="35" fillId="0" borderId="33" xfId="7" applyFont="1" applyFill="1" applyBorder="1" applyAlignment="1">
      <alignment horizontal="left" wrapText="1"/>
    </xf>
    <xf numFmtId="0" fontId="35" fillId="0" borderId="33" xfId="7" applyFont="1" applyBorder="1" applyAlignment="1">
      <alignment wrapText="1"/>
    </xf>
    <xf numFmtId="22" fontId="25" fillId="0" borderId="33" xfId="7" applyNumberFormat="1" applyFont="1" applyBorder="1" applyAlignment="1">
      <alignment wrapText="1"/>
    </xf>
    <xf numFmtId="0" fontId="35" fillId="5" borderId="10" xfId="7" applyNumberFormat="1" applyFont="1" applyFill="1" applyBorder="1" applyAlignment="1">
      <alignment horizontal="center" wrapText="1"/>
    </xf>
    <xf numFmtId="0" fontId="35" fillId="0" borderId="33" xfId="7" applyFont="1" applyFill="1" applyBorder="1" applyAlignment="1">
      <alignment wrapText="1"/>
    </xf>
    <xf numFmtId="0" fontId="35" fillId="0" borderId="33" xfId="7" applyFont="1" applyBorder="1" applyAlignment="1">
      <alignment horizontal="center" wrapText="1"/>
    </xf>
    <xf numFmtId="0" fontId="39" fillId="0" borderId="33" xfId="7" applyFont="1" applyBorder="1" applyAlignment="1">
      <alignment horizontal="center" wrapText="1"/>
    </xf>
    <xf numFmtId="0" fontId="54" fillId="4" borderId="9" xfId="7" applyFont="1" applyFill="1" applyBorder="1" applyAlignment="1">
      <alignment horizontal="left" vertical="center" wrapText="1"/>
    </xf>
    <xf numFmtId="0" fontId="54" fillId="4" borderId="14" xfId="7" applyFont="1" applyFill="1" applyBorder="1" applyAlignment="1">
      <alignment horizontal="left" vertical="center" wrapText="1"/>
    </xf>
    <xf numFmtId="0" fontId="25" fillId="0" borderId="33" xfId="7" applyFont="1" applyBorder="1" applyAlignment="1">
      <alignment wrapText="1"/>
    </xf>
    <xf numFmtId="0" fontId="35" fillId="0" borderId="0" xfId="7" applyFont="1" applyBorder="1" applyAlignment="1">
      <alignment horizontal="center" wrapText="1"/>
    </xf>
    <xf numFmtId="0" fontId="77" fillId="16" borderId="54" xfId="0" applyFont="1" applyFill="1" applyBorder="1" applyAlignment="1">
      <alignment vertical="center"/>
    </xf>
    <xf numFmtId="0" fontId="78" fillId="16" borderId="55" xfId="0" applyFont="1" applyFill="1" applyBorder="1" applyAlignment="1">
      <alignment horizontal="center" vertical="center" wrapText="1"/>
    </xf>
    <xf numFmtId="0" fontId="50" fillId="0" borderId="0" xfId="0" applyFont="1" applyAlignment="1">
      <alignment horizontal="center" vertical="center" wrapText="1"/>
    </xf>
    <xf numFmtId="0" fontId="25" fillId="0" borderId="58" xfId="0" applyFont="1" applyBorder="1" applyAlignment="1" applyProtection="1">
      <alignment horizontal="center" vertical="center"/>
      <protection locked="0"/>
    </xf>
    <xf numFmtId="0" fontId="25" fillId="0" borderId="59" xfId="0" applyFont="1" applyBorder="1" applyAlignment="1">
      <alignment vertical="center"/>
    </xf>
    <xf numFmtId="0" fontId="4" fillId="0" borderId="0" xfId="0" applyFont="1" applyAlignment="1">
      <alignment horizontal="center" vertical="center"/>
    </xf>
    <xf numFmtId="0" fontId="17" fillId="0" borderId="0" xfId="0" applyFont="1" applyBorder="1" applyAlignment="1">
      <alignment vertical="center" wrapText="1"/>
    </xf>
    <xf numFmtId="0" fontId="21" fillId="0" borderId="0" xfId="2" applyFont="1" applyFill="1" applyBorder="1" applyAlignment="1" applyProtection="1">
      <alignment vertical="center" wrapText="1"/>
    </xf>
    <xf numFmtId="0" fontId="23" fillId="0" borderId="0" xfId="0" applyFont="1" applyFill="1" applyBorder="1" applyAlignment="1">
      <alignment horizontal="center"/>
    </xf>
    <xf numFmtId="0" fontId="18" fillId="2" borderId="0" xfId="0" applyFont="1" applyFill="1" applyBorder="1" applyAlignment="1">
      <alignment vertical="center" wrapText="1"/>
    </xf>
    <xf numFmtId="0" fontId="25" fillId="0" borderId="0" xfId="2" applyFont="1" applyFill="1" applyBorder="1" applyAlignment="1" applyProtection="1">
      <alignment horizontal="left" vertical="center" wrapText="1"/>
    </xf>
    <xf numFmtId="0" fontId="87" fillId="0" borderId="41" xfId="2" applyFont="1" applyFill="1" applyBorder="1" applyAlignment="1" applyProtection="1">
      <alignment horizontal="center" vertical="center" wrapText="1"/>
    </xf>
    <xf numFmtId="0" fontId="87" fillId="0" borderId="41" xfId="0" applyFont="1" applyFill="1" applyBorder="1" applyAlignment="1">
      <alignment horizontal="center" vertical="center" wrapText="1"/>
    </xf>
    <xf numFmtId="0" fontId="88" fillId="0" borderId="41" xfId="0" applyFont="1" applyBorder="1" applyAlignment="1">
      <alignment horizontal="center" vertical="center" wrapText="1"/>
    </xf>
    <xf numFmtId="0" fontId="88" fillId="0" borderId="42" xfId="0" applyFont="1" applyBorder="1" applyAlignment="1">
      <alignment horizontal="center" vertical="center" wrapText="1"/>
    </xf>
    <xf numFmtId="0" fontId="90" fillId="9" borderId="0" xfId="0" applyFont="1" applyFill="1" applyBorder="1" applyAlignment="1">
      <alignment horizontal="center" vertical="center" wrapText="1"/>
    </xf>
    <xf numFmtId="0" fontId="91" fillId="12" borderId="0" xfId="0" applyFont="1" applyFill="1" applyBorder="1" applyAlignment="1">
      <alignment horizontal="center" vertical="center" wrapText="1"/>
    </xf>
    <xf numFmtId="0" fontId="92" fillId="0" borderId="0" xfId="4" applyFont="1"/>
    <xf numFmtId="0" fontId="92" fillId="0" borderId="0" xfId="4" applyFont="1" applyAlignment="1">
      <alignment wrapText="1"/>
    </xf>
    <xf numFmtId="0" fontId="93" fillId="0" borderId="2" xfId="4" applyFont="1" applyBorder="1"/>
    <xf numFmtId="0" fontId="92" fillId="0" borderId="0" xfId="4" applyFont="1" applyFill="1"/>
    <xf numFmtId="0" fontId="94" fillId="0" borderId="0" xfId="4" applyFont="1"/>
    <xf numFmtId="0" fontId="97" fillId="5" borderId="0" xfId="4" applyFont="1" applyFill="1" applyAlignment="1">
      <alignment horizontal="center"/>
    </xf>
    <xf numFmtId="0" fontId="97" fillId="5" borderId="0" xfId="4" applyFont="1" applyFill="1" applyAlignment="1">
      <alignment horizontal="center" wrapText="1"/>
    </xf>
    <xf numFmtId="0" fontId="98" fillId="4" borderId="14" xfId="4" applyFont="1" applyFill="1" applyBorder="1" applyAlignment="1">
      <alignment horizontal="center" vertical="center"/>
    </xf>
    <xf numFmtId="0" fontId="98" fillId="4" borderId="14" xfId="4" applyFont="1" applyFill="1" applyBorder="1" applyAlignment="1">
      <alignment horizontal="center" vertical="center" wrapText="1"/>
    </xf>
    <xf numFmtId="0" fontId="92" fillId="0" borderId="33" xfId="4" applyFont="1" applyFill="1" applyBorder="1"/>
    <xf numFmtId="0" fontId="92" fillId="0" borderId="33" xfId="4" applyFont="1" applyFill="1" applyBorder="1" applyAlignment="1">
      <alignment wrapText="1"/>
    </xf>
    <xf numFmtId="0" fontId="92" fillId="0" borderId="33" xfId="4" applyFont="1" applyFill="1" applyBorder="1" applyAlignment="1">
      <alignment horizontal="center"/>
    </xf>
    <xf numFmtId="0" fontId="92" fillId="0" borderId="33" xfId="4" applyFont="1" applyBorder="1" applyAlignment="1">
      <alignment wrapText="1"/>
    </xf>
    <xf numFmtId="0" fontId="92" fillId="0" borderId="33" xfId="4" applyFont="1" applyBorder="1" applyAlignment="1">
      <alignment horizontal="center"/>
    </xf>
    <xf numFmtId="0" fontId="92" fillId="0" borderId="33" xfId="4" applyFont="1" applyBorder="1"/>
    <xf numFmtId="0" fontId="95" fillId="0" borderId="33" xfId="4" applyFont="1" applyBorder="1" applyAlignment="1">
      <alignment wrapText="1"/>
    </xf>
    <xf numFmtId="0" fontId="95" fillId="0" borderId="33" xfId="4" applyFont="1" applyFill="1" applyBorder="1" applyAlignment="1">
      <alignment wrapText="1"/>
    </xf>
    <xf numFmtId="0" fontId="92" fillId="0" borderId="33" xfId="4" applyFont="1" applyBorder="1" applyAlignment="1">
      <alignment horizontal="left" vertical="top" wrapText="1"/>
    </xf>
    <xf numFmtId="0" fontId="98" fillId="4" borderId="26" xfId="4" applyFont="1" applyFill="1" applyBorder="1" applyAlignment="1">
      <alignment horizontal="center" vertical="center"/>
    </xf>
    <xf numFmtId="0" fontId="93" fillId="0" borderId="0" xfId="4" applyFont="1" applyBorder="1"/>
    <xf numFmtId="0" fontId="54" fillId="4" borderId="9" xfId="8" applyFont="1" applyFill="1" applyBorder="1" applyAlignment="1">
      <alignment horizontal="center" vertical="center"/>
    </xf>
    <xf numFmtId="0" fontId="54" fillId="4" borderId="14" xfId="8" applyFont="1" applyFill="1" applyBorder="1" applyAlignment="1">
      <alignment horizontal="center" vertical="center" wrapText="1"/>
    </xf>
    <xf numFmtId="0" fontId="54" fillId="4" borderId="14" xfId="8" applyFont="1" applyFill="1" applyBorder="1" applyAlignment="1">
      <alignment horizontal="center" vertical="center"/>
    </xf>
    <xf numFmtId="0" fontId="63" fillId="0" borderId="49" xfId="0" applyFont="1" applyFill="1" applyBorder="1" applyAlignment="1">
      <alignment vertical="center" wrapText="1"/>
    </xf>
    <xf numFmtId="0" fontId="63" fillId="5" borderId="9" xfId="0" applyFont="1" applyFill="1" applyBorder="1" applyAlignment="1">
      <alignment horizontal="center" vertical="center" wrapText="1"/>
    </xf>
    <xf numFmtId="16" fontId="24" fillId="0" borderId="52" xfId="0" applyNumberFormat="1" applyFont="1" applyFill="1" applyBorder="1" applyAlignment="1">
      <alignment horizontal="center"/>
    </xf>
    <xf numFmtId="1" fontId="24" fillId="0" borderId="52" xfId="0" applyNumberFormat="1" applyFont="1" applyFill="1" applyBorder="1" applyAlignment="1">
      <alignment horizontal="center"/>
    </xf>
    <xf numFmtId="1" fontId="24" fillId="5" borderId="10" xfId="0" applyNumberFormat="1" applyFont="1" applyFill="1" applyBorder="1" applyAlignment="1">
      <alignment horizontal="center"/>
    </xf>
    <xf numFmtId="0" fontId="51" fillId="4" borderId="15" xfId="0" applyFont="1" applyFill="1" applyBorder="1" applyAlignment="1">
      <alignment horizontal="center"/>
    </xf>
    <xf numFmtId="0" fontId="51" fillId="4" borderId="12" xfId="0" applyFont="1" applyFill="1" applyBorder="1" applyAlignment="1">
      <alignment horizontal="center"/>
    </xf>
    <xf numFmtId="0" fontId="21" fillId="0" borderId="0" xfId="2" applyFont="1" applyFill="1" applyBorder="1" applyAlignment="1" applyProtection="1">
      <alignment horizontal="right" vertical="center" wrapText="1"/>
    </xf>
    <xf numFmtId="0" fontId="17" fillId="0" borderId="0" xfId="0" applyFont="1" applyAlignment="1">
      <alignment horizontal="right"/>
    </xf>
    <xf numFmtId="0" fontId="102" fillId="0" borderId="0" xfId="2" applyFont="1" applyFill="1" applyBorder="1" applyAlignment="1" applyProtection="1">
      <alignment horizontal="right" vertical="center" wrapText="1"/>
    </xf>
    <xf numFmtId="0" fontId="17" fillId="15" borderId="0" xfId="0" applyFont="1" applyFill="1"/>
    <xf numFmtId="0" fontId="31" fillId="0" borderId="0" xfId="0" applyFont="1" applyFill="1" applyBorder="1" applyAlignment="1">
      <alignment horizontal="center" vertical="center"/>
    </xf>
    <xf numFmtId="0" fontId="23" fillId="2" borderId="52" xfId="0" applyFont="1" applyFill="1" applyBorder="1" applyAlignment="1">
      <alignment horizontal="center" vertical="center" wrapText="1"/>
    </xf>
    <xf numFmtId="0" fontId="17" fillId="0" borderId="33" xfId="0" applyFont="1" applyFill="1" applyBorder="1" applyAlignment="1" applyProtection="1">
      <alignment vertical="top" wrapText="1"/>
    </xf>
    <xf numFmtId="0" fontId="17" fillId="0" borderId="33" xfId="0" applyFont="1" applyFill="1" applyBorder="1" applyAlignment="1" applyProtection="1">
      <alignment horizontal="center" vertical="top" wrapText="1"/>
    </xf>
    <xf numFmtId="0" fontId="31" fillId="0" borderId="0" xfId="0" applyFont="1" applyFill="1" applyBorder="1" applyAlignment="1">
      <alignment vertical="center"/>
    </xf>
    <xf numFmtId="0" fontId="28" fillId="5" borderId="0" xfId="0" applyFont="1" applyFill="1" applyAlignment="1">
      <alignment vertical="top"/>
    </xf>
    <xf numFmtId="0" fontId="23" fillId="5" borderId="0" xfId="0" applyFont="1" applyFill="1" applyBorder="1" applyAlignment="1">
      <alignment horizontal="center" vertical="center"/>
    </xf>
    <xf numFmtId="0" fontId="25" fillId="5" borderId="0" xfId="0" applyFont="1" applyFill="1" applyBorder="1" applyAlignment="1">
      <alignment wrapText="1"/>
    </xf>
    <xf numFmtId="0" fontId="25" fillId="5" borderId="0" xfId="0" applyFont="1" applyFill="1" applyAlignment="1">
      <alignment wrapText="1"/>
    </xf>
    <xf numFmtId="0" fontId="17" fillId="0" borderId="48" xfId="0" applyFont="1" applyFill="1" applyBorder="1" applyAlignment="1" applyProtection="1">
      <alignment vertical="top" wrapText="1"/>
    </xf>
    <xf numFmtId="0" fontId="17" fillId="5" borderId="18" xfId="0" applyFont="1" applyFill="1" applyBorder="1" applyAlignment="1" applyProtection="1">
      <alignment horizontal="center" vertical="top" wrapText="1"/>
    </xf>
    <xf numFmtId="0" fontId="17" fillId="5" borderId="71" xfId="0" applyFont="1" applyFill="1" applyBorder="1" applyAlignment="1" applyProtection="1">
      <alignment horizontal="center" vertical="top" wrapText="1"/>
    </xf>
    <xf numFmtId="0" fontId="17" fillId="5" borderId="72" xfId="0" applyFont="1" applyFill="1" applyBorder="1" applyAlignment="1" applyProtection="1">
      <alignment horizontal="center" vertical="top" wrapText="1"/>
    </xf>
    <xf numFmtId="0" fontId="17" fillId="2" borderId="9" xfId="0" applyFont="1" applyFill="1" applyBorder="1" applyAlignment="1">
      <alignment vertical="center" wrapText="1"/>
    </xf>
    <xf numFmtId="0" fontId="17" fillId="0" borderId="14" xfId="0" applyFont="1" applyFill="1" applyBorder="1" applyAlignment="1">
      <alignment vertical="center" wrapText="1"/>
    </xf>
    <xf numFmtId="0" fontId="23" fillId="0" borderId="14" xfId="0" applyFont="1" applyFill="1" applyBorder="1" applyAlignment="1">
      <alignment horizontal="center" vertical="center" wrapText="1"/>
    </xf>
    <xf numFmtId="0" fontId="18" fillId="2" borderId="14" xfId="0" applyFont="1" applyFill="1" applyBorder="1" applyAlignment="1">
      <alignment vertical="center" wrapText="1"/>
    </xf>
    <xf numFmtId="49" fontId="107" fillId="5" borderId="76" xfId="0" applyNumberFormat="1" applyFont="1" applyFill="1" applyBorder="1" applyAlignment="1">
      <alignment horizontal="center" vertical="center" wrapText="1"/>
    </xf>
    <xf numFmtId="49" fontId="100" fillId="5" borderId="76" xfId="0" applyNumberFormat="1" applyFont="1" applyFill="1" applyBorder="1" applyAlignment="1">
      <alignment horizontal="center" vertical="center" wrapText="1"/>
    </xf>
    <xf numFmtId="49" fontId="100" fillId="5" borderId="77" xfId="0" applyNumberFormat="1" applyFont="1" applyFill="1" applyBorder="1" applyAlignment="1">
      <alignment horizontal="center" vertical="center" wrapText="1"/>
    </xf>
    <xf numFmtId="0" fontId="22" fillId="2" borderId="14" xfId="0" applyFont="1" applyFill="1" applyBorder="1" applyAlignment="1">
      <alignment vertical="center" wrapText="1"/>
    </xf>
    <xf numFmtId="0" fontId="49" fillId="0" borderId="0" xfId="0" applyFont="1" applyAlignment="1">
      <alignment horizontal="center"/>
    </xf>
    <xf numFmtId="0" fontId="26" fillId="13" borderId="52" xfId="0" applyFont="1" applyFill="1" applyBorder="1" applyAlignment="1"/>
    <xf numFmtId="168" fontId="26" fillId="13" borderId="52" xfId="0" applyNumberFormat="1" applyFont="1" applyFill="1" applyBorder="1"/>
    <xf numFmtId="0" fontId="27" fillId="4" borderId="82" xfId="0" applyFont="1" applyFill="1" applyBorder="1" applyAlignment="1">
      <alignment horizontal="center" vertical="center" wrapText="1"/>
    </xf>
    <xf numFmtId="0" fontId="27" fillId="4" borderId="83" xfId="0" applyFont="1" applyFill="1" applyBorder="1" applyAlignment="1">
      <alignment horizontal="center" vertical="center" wrapText="1"/>
    </xf>
    <xf numFmtId="0" fontId="27" fillId="4" borderId="84" xfId="0" applyFont="1" applyFill="1" applyBorder="1" applyAlignment="1">
      <alignment horizontal="center" vertical="center" wrapText="1"/>
    </xf>
    <xf numFmtId="49" fontId="25" fillId="0" borderId="33" xfId="0" applyNumberFormat="1" applyFont="1" applyFill="1" applyBorder="1" applyAlignment="1">
      <alignment horizontal="left" vertical="center" wrapText="1"/>
    </xf>
    <xf numFmtId="49" fontId="25" fillId="0" borderId="33" xfId="0" applyNumberFormat="1" applyFont="1" applyFill="1" applyBorder="1" applyAlignment="1">
      <alignment horizontal="center" vertical="center" wrapText="1"/>
    </xf>
    <xf numFmtId="0" fontId="44" fillId="0" borderId="33" xfId="0" applyFont="1" applyBorder="1"/>
    <xf numFmtId="49" fontId="25" fillId="0" borderId="35" xfId="0" applyNumberFormat="1" applyFont="1" applyFill="1" applyBorder="1" applyAlignment="1">
      <alignment horizontal="left" vertical="center" wrapText="1"/>
    </xf>
    <xf numFmtId="0" fontId="54" fillId="4" borderId="87" xfId="0" applyFont="1" applyFill="1" applyBorder="1" applyAlignment="1">
      <alignment horizontal="center" vertical="center" wrapText="1"/>
    </xf>
    <xf numFmtId="0" fontId="54" fillId="4" borderId="88" xfId="0" applyFont="1" applyFill="1" applyBorder="1" applyAlignment="1">
      <alignment horizontal="center" vertical="center" wrapText="1"/>
    </xf>
    <xf numFmtId="0" fontId="54" fillId="4" borderId="89" xfId="0" applyFont="1" applyFill="1" applyBorder="1" applyAlignment="1">
      <alignment horizontal="center" vertical="center" wrapText="1"/>
    </xf>
    <xf numFmtId="0" fontId="25" fillId="0" borderId="93" xfId="6" applyFont="1" applyBorder="1"/>
    <xf numFmtId="0" fontId="25" fillId="3" borderId="0" xfId="6" applyFont="1" applyFill="1" applyBorder="1" applyAlignment="1">
      <alignment horizontal="center" vertical="center"/>
    </xf>
    <xf numFmtId="0" fontId="25" fillId="0" borderId="94" xfId="6" applyFont="1" applyBorder="1"/>
    <xf numFmtId="0" fontId="25" fillId="11" borderId="0" xfId="6" applyFont="1" applyFill="1" applyBorder="1" applyAlignment="1">
      <alignment horizontal="center" vertical="center"/>
    </xf>
    <xf numFmtId="0" fontId="25" fillId="0" borderId="40" xfId="6" applyFont="1" applyBorder="1"/>
    <xf numFmtId="0" fontId="25" fillId="0" borderId="95" xfId="6" applyFont="1" applyBorder="1"/>
    <xf numFmtId="0" fontId="25" fillId="0" borderId="96" xfId="6" applyFont="1" applyBorder="1"/>
    <xf numFmtId="0" fontId="25" fillId="0" borderId="33" xfId="6" applyFont="1" applyBorder="1" applyAlignment="1">
      <alignment horizontal="left" indent="1"/>
    </xf>
    <xf numFmtId="0" fontId="29" fillId="0" borderId="33" xfId="6" applyFont="1" applyBorder="1"/>
    <xf numFmtId="0" fontId="29" fillId="0" borderId="33" xfId="6" applyFont="1" applyBorder="1" applyAlignment="1">
      <alignment horizontal="center"/>
    </xf>
    <xf numFmtId="0" fontId="25" fillId="0" borderId="33" xfId="6" quotePrefix="1" applyFont="1" applyBorder="1" applyAlignment="1">
      <alignment horizontal="left" indent="3"/>
    </xf>
    <xf numFmtId="0" fontId="25" fillId="0" borderId="33" xfId="6" applyFont="1" applyBorder="1" applyAlignment="1">
      <alignment horizontal="left"/>
    </xf>
    <xf numFmtId="0" fontId="25" fillId="0" borderId="33" xfId="6" applyFont="1" applyBorder="1" applyAlignment="1">
      <alignment horizontal="center"/>
    </xf>
    <xf numFmtId="0" fontId="25" fillId="0" borderId="33" xfId="6" applyFont="1" applyBorder="1" applyAlignment="1">
      <alignment horizontal="left" indent="2"/>
    </xf>
    <xf numFmtId="0" fontId="32" fillId="0" borderId="33" xfId="6" applyFont="1" applyBorder="1" applyAlignment="1">
      <alignment horizontal="left" indent="1"/>
    </xf>
    <xf numFmtId="0" fontId="32" fillId="0" borderId="33" xfId="6" applyFont="1" applyBorder="1" applyAlignment="1">
      <alignment horizontal="left"/>
    </xf>
    <xf numFmtId="0" fontId="32" fillId="0" borderId="33" xfId="6" applyFont="1" applyBorder="1" applyAlignment="1">
      <alignment horizontal="center"/>
    </xf>
    <xf numFmtId="0" fontId="25" fillId="0" borderId="33" xfId="6" applyFont="1" applyBorder="1"/>
    <xf numFmtId="17" fontId="25" fillId="0" borderId="33" xfId="6" applyNumberFormat="1" applyFont="1" applyBorder="1" applyAlignment="1">
      <alignment horizontal="left"/>
    </xf>
    <xf numFmtId="17" fontId="25" fillId="0" borderId="33" xfId="6" applyNumberFormat="1" applyFont="1" applyBorder="1" applyAlignment="1">
      <alignment horizontal="center"/>
    </xf>
    <xf numFmtId="0" fontId="29" fillId="0" borderId="33" xfId="6" applyFont="1" applyBorder="1" applyAlignment="1">
      <alignment horizontal="left"/>
    </xf>
    <xf numFmtId="0" fontId="110" fillId="4" borderId="74" xfId="6" applyFont="1" applyFill="1" applyBorder="1"/>
    <xf numFmtId="0" fontId="110" fillId="4" borderId="75" xfId="6" applyFont="1" applyFill="1" applyBorder="1"/>
    <xf numFmtId="0" fontId="25" fillId="0" borderId="0" xfId="6" applyFont="1" applyBorder="1"/>
    <xf numFmtId="0" fontId="25" fillId="0" borderId="86" xfId="6" applyFont="1" applyFill="1" applyBorder="1"/>
    <xf numFmtId="0" fontId="25" fillId="0" borderId="98" xfId="6" applyFont="1" applyFill="1" applyBorder="1"/>
    <xf numFmtId="0" fontId="25" fillId="0" borderId="99" xfId="6" applyFont="1" applyFill="1" applyBorder="1"/>
    <xf numFmtId="0" fontId="25" fillId="0" borderId="100" xfId="6" applyFont="1" applyFill="1" applyBorder="1"/>
    <xf numFmtId="0" fontId="25" fillId="0" borderId="51" xfId="6" applyFont="1" applyBorder="1"/>
    <xf numFmtId="0" fontId="25" fillId="0" borderId="70" xfId="6" applyFont="1" applyFill="1" applyBorder="1"/>
    <xf numFmtId="0" fontId="99" fillId="5" borderId="74" xfId="0" applyFont="1" applyFill="1" applyBorder="1" applyAlignment="1">
      <alignment horizontal="right"/>
    </xf>
    <xf numFmtId="0" fontId="59" fillId="11" borderId="0" xfId="0" applyFont="1" applyFill="1" applyAlignment="1">
      <alignment vertical="center"/>
    </xf>
    <xf numFmtId="0" fontId="61" fillId="0" borderId="0" xfId="0" applyFont="1" applyAlignment="1">
      <alignment vertical="center" wrapText="1"/>
    </xf>
    <xf numFmtId="0" fontId="110" fillId="4" borderId="9" xfId="5" applyFont="1" applyFill="1" applyBorder="1" applyAlignment="1">
      <alignment horizontal="center" vertical="center" wrapText="1"/>
    </xf>
    <xf numFmtId="0" fontId="112" fillId="4" borderId="9" xfId="5" applyFont="1" applyFill="1" applyBorder="1" applyAlignment="1">
      <alignment horizontal="center" vertical="center" wrapText="1"/>
    </xf>
    <xf numFmtId="0" fontId="48" fillId="5" borderId="9" xfId="5" applyFont="1" applyFill="1" applyBorder="1" applyAlignment="1">
      <alignment horizontal="center" vertical="center" wrapText="1"/>
    </xf>
    <xf numFmtId="0" fontId="104" fillId="0" borderId="0" xfId="5" applyFont="1" applyFill="1" applyAlignment="1">
      <alignment horizontal="center" vertical="center"/>
    </xf>
    <xf numFmtId="0" fontId="25" fillId="0" borderId="0" xfId="5" applyFont="1" applyFill="1"/>
    <xf numFmtId="0" fontId="59" fillId="0" borderId="0" xfId="5" applyFont="1" applyFill="1" applyAlignment="1">
      <alignment horizontal="center" vertical="center"/>
    </xf>
    <xf numFmtId="0" fontId="54" fillId="0" borderId="0" xfId="5" applyFont="1" applyFill="1" applyBorder="1" applyAlignment="1">
      <alignment horizontal="center" vertical="center"/>
    </xf>
    <xf numFmtId="0" fontId="54" fillId="0" borderId="0" xfId="5" applyFont="1" applyFill="1" applyBorder="1" applyAlignment="1">
      <alignment horizontal="center" vertical="top"/>
    </xf>
    <xf numFmtId="0" fontId="48" fillId="0" borderId="0" xfId="5" applyFont="1" applyFill="1" applyBorder="1" applyAlignment="1">
      <alignment horizontal="center" vertical="center" wrapText="1"/>
    </xf>
    <xf numFmtId="0" fontId="48" fillId="5" borderId="9" xfId="5" applyFont="1" applyFill="1" applyBorder="1" applyAlignment="1">
      <alignment horizontal="center" vertical="center"/>
    </xf>
    <xf numFmtId="0" fontId="47" fillId="0" borderId="0" xfId="5" applyFont="1"/>
    <xf numFmtId="0" fontId="47" fillId="0" borderId="0" xfId="5" applyFont="1" applyAlignment="1"/>
    <xf numFmtId="0" fontId="54" fillId="4" borderId="9" xfId="5" applyFont="1" applyFill="1" applyBorder="1" applyAlignment="1">
      <alignment horizontal="left" vertical="center"/>
    </xf>
    <xf numFmtId="165" fontId="17" fillId="0" borderId="0" xfId="0" applyNumberFormat="1" applyFont="1"/>
    <xf numFmtId="2" fontId="17" fillId="5" borderId="9" xfId="0" applyNumberFormat="1" applyFont="1" applyFill="1" applyBorder="1"/>
    <xf numFmtId="165" fontId="17" fillId="5" borderId="9" xfId="13" applyNumberFormat="1" applyFont="1" applyFill="1" applyBorder="1"/>
    <xf numFmtId="0" fontId="89" fillId="0" borderId="122" xfId="2" applyFont="1" applyFill="1" applyBorder="1" applyAlignment="1" applyProtection="1">
      <alignment horizontal="center" vertical="center" wrapText="1"/>
    </xf>
    <xf numFmtId="0" fontId="86" fillId="0" borderId="0" xfId="0" applyFont="1"/>
    <xf numFmtId="0" fontId="98" fillId="4" borderId="0" xfId="0" applyFont="1" applyFill="1"/>
    <xf numFmtId="0" fontId="86" fillId="0" borderId="122" xfId="0" applyFont="1" applyBorder="1" applyAlignment="1">
      <alignment horizontal="center" vertical="center" wrapText="1"/>
    </xf>
    <xf numFmtId="0" fontId="83" fillId="9" borderId="0" xfId="0" applyFont="1" applyFill="1" applyBorder="1" applyAlignment="1">
      <alignment horizontal="center" vertical="center" wrapText="1"/>
    </xf>
    <xf numFmtId="0" fontId="85" fillId="12" borderId="0" xfId="0" applyFont="1" applyFill="1" applyBorder="1" applyAlignment="1">
      <alignment horizontal="center" vertical="center" wrapText="1"/>
    </xf>
    <xf numFmtId="0" fontId="117" fillId="25" borderId="44" xfId="2" applyFont="1" applyFill="1" applyBorder="1" applyAlignment="1" applyProtection="1">
      <alignment horizontal="center" vertical="center" wrapText="1"/>
    </xf>
    <xf numFmtId="0" fontId="118" fillId="25" borderId="45" xfId="2" applyFont="1" applyFill="1" applyBorder="1" applyAlignment="1" applyProtection="1">
      <alignment horizontal="center" vertical="center" wrapText="1"/>
    </xf>
    <xf numFmtId="0" fontId="118" fillId="25" borderId="42" xfId="2" applyFont="1" applyFill="1" applyBorder="1" applyAlignment="1" applyProtection="1">
      <alignment horizontal="center" vertical="center" wrapText="1"/>
    </xf>
    <xf numFmtId="0" fontId="120" fillId="5" borderId="9" xfId="5" applyFont="1" applyFill="1" applyBorder="1" applyAlignment="1">
      <alignment horizontal="center" vertical="center"/>
    </xf>
    <xf numFmtId="0" fontId="31" fillId="0" borderId="0" xfId="0" applyFont="1" applyFill="1" applyBorder="1" applyAlignment="1">
      <alignment vertical="center" wrapText="1"/>
    </xf>
    <xf numFmtId="173" fontId="25" fillId="0" borderId="33" xfId="7" applyNumberFormat="1" applyFont="1" applyBorder="1" applyAlignment="1">
      <alignment wrapText="1"/>
    </xf>
    <xf numFmtId="173" fontId="38" fillId="0" borderId="33" xfId="7" applyNumberFormat="1" applyFont="1" applyFill="1" applyBorder="1" applyAlignment="1">
      <alignment wrapText="1"/>
    </xf>
    <xf numFmtId="174" fontId="25" fillId="0" borderId="33" xfId="7" applyNumberFormat="1" applyFont="1" applyBorder="1" applyAlignment="1">
      <alignment wrapText="1"/>
    </xf>
    <xf numFmtId="22" fontId="25" fillId="0" borderId="48" xfId="7" applyNumberFormat="1" applyFont="1" applyBorder="1" applyAlignment="1">
      <alignment wrapText="1"/>
    </xf>
    <xf numFmtId="175" fontId="25" fillId="0" borderId="33" xfId="7" applyNumberFormat="1" applyFont="1" applyBorder="1" applyAlignment="1">
      <alignment wrapText="1"/>
    </xf>
    <xf numFmtId="0" fontId="17" fillId="0" borderId="0" xfId="0" applyFont="1" applyBorder="1" applyAlignment="1">
      <alignment vertical="center" wrapText="1"/>
    </xf>
    <xf numFmtId="0" fontId="123" fillId="0" borderId="0" xfId="0" applyFont="1"/>
    <xf numFmtId="0" fontId="119" fillId="0" borderId="0" xfId="0" applyFont="1" applyBorder="1" applyAlignment="1">
      <alignment horizontal="left" vertical="center" wrapText="1"/>
    </xf>
    <xf numFmtId="0" fontId="119" fillId="0" borderId="127" xfId="0" applyFont="1" applyBorder="1" applyAlignment="1">
      <alignment horizontal="left" vertical="center" wrapText="1"/>
    </xf>
    <xf numFmtId="0" fontId="84" fillId="4" borderId="22" xfId="0" applyFont="1" applyFill="1" applyBorder="1" applyAlignment="1">
      <alignment horizontal="center" vertical="center" wrapText="1"/>
    </xf>
    <xf numFmtId="0" fontId="84" fillId="4" borderId="23" xfId="0" applyFont="1" applyFill="1" applyBorder="1" applyAlignment="1">
      <alignment horizontal="center" vertical="center" wrapText="1"/>
    </xf>
    <xf numFmtId="0" fontId="82" fillId="13" borderId="0" xfId="0" applyFont="1" applyFill="1" applyBorder="1" applyAlignment="1">
      <alignment horizontal="center" vertical="center" wrapText="1"/>
    </xf>
    <xf numFmtId="0" fontId="84" fillId="11" borderId="22" xfId="0" applyFont="1" applyFill="1" applyBorder="1" applyAlignment="1">
      <alignment horizontal="center" vertical="center" wrapText="1"/>
    </xf>
    <xf numFmtId="0" fontId="84" fillId="11" borderId="24" xfId="0" applyFont="1" applyFill="1" applyBorder="1" applyAlignment="1">
      <alignment horizontal="center" vertical="center" wrapText="1"/>
    </xf>
    <xf numFmtId="0" fontId="87" fillId="25" borderId="43" xfId="2" applyFont="1" applyFill="1" applyBorder="1" applyAlignment="1" applyProtection="1">
      <alignment horizontal="center" vertical="center" wrapText="1"/>
    </xf>
    <xf numFmtId="0" fontId="87" fillId="25" borderId="42" xfId="2" applyFont="1" applyFill="1" applyBorder="1" applyAlignment="1" applyProtection="1">
      <alignment horizontal="center" vertical="center" wrapText="1"/>
    </xf>
    <xf numFmtId="0" fontId="87" fillId="25" borderId="44" xfId="2" applyFont="1" applyFill="1" applyBorder="1" applyAlignment="1" applyProtection="1">
      <alignment horizontal="center" vertical="center" wrapText="1"/>
    </xf>
    <xf numFmtId="0" fontId="87" fillId="25" borderId="45" xfId="2" applyFont="1" applyFill="1" applyBorder="1" applyAlignment="1" applyProtection="1">
      <alignment horizontal="center" vertical="center" wrapText="1"/>
    </xf>
    <xf numFmtId="0" fontId="87" fillId="25" borderId="46" xfId="2" applyFont="1" applyFill="1" applyBorder="1" applyAlignment="1" applyProtection="1">
      <alignment horizontal="center" vertical="center" wrapText="1"/>
    </xf>
    <xf numFmtId="0" fontId="87" fillId="25" borderId="47" xfId="2" applyFont="1" applyFill="1" applyBorder="1" applyAlignment="1" applyProtection="1">
      <alignment horizontal="center" vertical="center" wrapText="1"/>
    </xf>
    <xf numFmtId="0" fontId="84" fillId="11" borderId="128" xfId="0" applyFont="1" applyFill="1" applyBorder="1" applyAlignment="1">
      <alignment horizontal="center" vertical="center" wrapText="1"/>
    </xf>
    <xf numFmtId="0" fontId="84" fillId="11" borderId="129" xfId="0" applyFont="1" applyFill="1" applyBorder="1" applyAlignment="1">
      <alignment horizontal="center" vertical="center" wrapText="1"/>
    </xf>
    <xf numFmtId="0" fontId="84" fillId="11" borderId="130" xfId="0" applyFont="1" applyFill="1" applyBorder="1" applyAlignment="1">
      <alignment horizontal="center" vertical="center" wrapText="1"/>
    </xf>
    <xf numFmtId="0" fontId="69" fillId="0" borderId="0" xfId="0" applyFont="1" applyBorder="1" applyAlignment="1">
      <alignment horizontal="center" vertical="center" wrapText="1"/>
    </xf>
    <xf numFmtId="0" fontId="85" fillId="12" borderId="0" xfId="0" applyFont="1" applyFill="1" applyBorder="1" applyAlignment="1">
      <alignment horizontal="center" vertical="center" wrapText="1"/>
    </xf>
    <xf numFmtId="0" fontId="85" fillId="12" borderId="50" xfId="0" applyFont="1" applyFill="1" applyBorder="1" applyAlignment="1">
      <alignment horizontal="center" vertical="center" wrapText="1"/>
    </xf>
    <xf numFmtId="0" fontId="31" fillId="15" borderId="0" xfId="0" applyFont="1" applyFill="1" applyBorder="1" applyAlignment="1">
      <alignment horizontal="left" vertical="center" wrapText="1"/>
    </xf>
    <xf numFmtId="0" fontId="44" fillId="15" borderId="0" xfId="0" applyFont="1" applyFill="1" applyBorder="1" applyAlignment="1">
      <alignment horizontal="left" vertical="center" wrapText="1"/>
    </xf>
    <xf numFmtId="0" fontId="84" fillId="11" borderId="23" xfId="0" applyFont="1" applyFill="1" applyBorder="1" applyAlignment="1">
      <alignment horizontal="center" vertical="center" wrapText="1"/>
    </xf>
    <xf numFmtId="0" fontId="84" fillId="11" borderId="21" xfId="0" applyFont="1" applyFill="1" applyBorder="1" applyAlignment="1">
      <alignment horizontal="center" vertical="center" wrapText="1"/>
    </xf>
    <xf numFmtId="0" fontId="84" fillId="11" borderId="13" xfId="0" applyFont="1" applyFill="1" applyBorder="1" applyAlignment="1">
      <alignment horizontal="center" vertical="center" wrapText="1"/>
    </xf>
    <xf numFmtId="0" fontId="84" fillId="11" borderId="126" xfId="0" applyFont="1" applyFill="1" applyBorder="1" applyAlignment="1">
      <alignment horizontal="center" vertical="center" wrapText="1"/>
    </xf>
    <xf numFmtId="0" fontId="83" fillId="9" borderId="0" xfId="0" applyFont="1" applyFill="1" applyBorder="1" applyAlignment="1">
      <alignment horizontal="center" vertical="center" wrapText="1"/>
    </xf>
    <xf numFmtId="0" fontId="83" fillId="9" borderId="50" xfId="0" applyFont="1" applyFill="1" applyBorder="1" applyAlignment="1">
      <alignment horizontal="center" vertical="center" wrapText="1"/>
    </xf>
    <xf numFmtId="0" fontId="61" fillId="0" borderId="101" xfId="0" applyFont="1" applyFill="1" applyBorder="1" applyAlignment="1">
      <alignment horizontal="center" vertical="center"/>
    </xf>
    <xf numFmtId="0" fontId="47" fillId="0" borderId="33" xfId="0" applyFont="1" applyFill="1" applyBorder="1" applyAlignment="1" applyProtection="1">
      <alignment horizontal="left" vertical="center"/>
      <protection locked="0"/>
    </xf>
    <xf numFmtId="0" fontId="53" fillId="5" borderId="18" xfId="0" applyFont="1" applyFill="1" applyBorder="1" applyAlignment="1">
      <alignment horizontal="left" vertical="center"/>
    </xf>
    <xf numFmtId="0" fontId="35" fillId="0" borderId="33" xfId="0" applyFont="1" applyFill="1" applyBorder="1" applyAlignment="1" applyProtection="1">
      <alignment horizontal="left" vertical="center"/>
      <protection locked="0"/>
    </xf>
    <xf numFmtId="0" fontId="80" fillId="0" borderId="48" xfId="0" applyFont="1" applyFill="1" applyBorder="1" applyAlignment="1" applyProtection="1">
      <alignment horizontal="left" vertical="center"/>
    </xf>
    <xf numFmtId="0" fontId="80" fillId="0" borderId="65" xfId="0" applyFont="1" applyFill="1" applyBorder="1" applyAlignment="1" applyProtection="1">
      <alignment horizontal="left" vertical="center"/>
    </xf>
    <xf numFmtId="0" fontId="80" fillId="0" borderId="49" xfId="0" applyFont="1" applyFill="1" applyBorder="1" applyAlignment="1" applyProtection="1">
      <alignment horizontal="left" vertical="center"/>
    </xf>
    <xf numFmtId="0" fontId="47" fillId="0" borderId="16" xfId="0" applyFont="1" applyFill="1" applyBorder="1" applyAlignment="1">
      <alignment horizontal="center" vertical="center"/>
    </xf>
    <xf numFmtId="0" fontId="47" fillId="0" borderId="11" xfId="0" applyFont="1" applyFill="1" applyBorder="1" applyAlignment="1">
      <alignment horizontal="center" vertical="center"/>
    </xf>
    <xf numFmtId="0" fontId="48" fillId="0" borderId="33" xfId="0" applyFont="1" applyFill="1" applyBorder="1" applyAlignment="1" applyProtection="1">
      <alignment horizontal="center" vertical="center"/>
      <protection locked="0"/>
    </xf>
    <xf numFmtId="0" fontId="53" fillId="5" borderId="19" xfId="0" applyFont="1" applyFill="1" applyBorder="1" applyAlignment="1">
      <alignment horizontal="left" vertical="center"/>
    </xf>
    <xf numFmtId="0" fontId="53" fillId="5" borderId="20" xfId="0" applyFont="1" applyFill="1" applyBorder="1" applyAlignment="1">
      <alignment horizontal="left" vertical="center"/>
    </xf>
    <xf numFmtId="0" fontId="54" fillId="4" borderId="0" xfId="0" applyFont="1" applyFill="1" applyBorder="1" applyAlignment="1">
      <alignment horizontal="center" vertical="center"/>
    </xf>
    <xf numFmtId="0" fontId="77" fillId="16" borderId="54" xfId="0" applyFont="1" applyFill="1" applyBorder="1" applyAlignment="1">
      <alignment horizontal="left" vertical="center"/>
    </xf>
    <xf numFmtId="0" fontId="77" fillId="16" borderId="55" xfId="0" applyFont="1" applyFill="1" applyBorder="1" applyAlignment="1">
      <alignment horizontal="left" vertical="center"/>
    </xf>
    <xf numFmtId="0" fontId="25" fillId="0" borderId="58" xfId="0" applyFont="1" applyBorder="1" applyAlignment="1" applyProtection="1">
      <alignment horizontal="left" vertical="center"/>
      <protection locked="0"/>
    </xf>
    <xf numFmtId="0" fontId="61" fillId="0" borderId="0" xfId="0" applyFont="1" applyFill="1" applyBorder="1" applyAlignment="1">
      <alignment horizontal="center" vertical="center"/>
    </xf>
    <xf numFmtId="0" fontId="68" fillId="0" borderId="33" xfId="0" applyFont="1" applyFill="1" applyBorder="1" applyAlignment="1" applyProtection="1">
      <alignment horizontal="left" vertical="center"/>
      <protection locked="0"/>
    </xf>
    <xf numFmtId="0" fontId="53" fillId="5" borderId="14" xfId="0" applyFont="1" applyFill="1" applyBorder="1" applyAlignment="1">
      <alignment horizontal="left" vertical="center"/>
    </xf>
    <xf numFmtId="0" fontId="53" fillId="5" borderId="15" xfId="0" applyFont="1" applyFill="1" applyBorder="1" applyAlignment="1">
      <alignment horizontal="left" vertical="center"/>
    </xf>
    <xf numFmtId="0" fontId="54" fillId="0" borderId="0" xfId="0" applyFont="1" applyBorder="1" applyAlignment="1">
      <alignment horizontal="center" vertical="center"/>
    </xf>
    <xf numFmtId="0" fontId="57" fillId="10" borderId="0" xfId="0" applyFont="1" applyFill="1" applyBorder="1" applyAlignment="1">
      <alignment horizontal="center" vertical="center"/>
    </xf>
    <xf numFmtId="0" fontId="79" fillId="18" borderId="55" xfId="0" applyFont="1" applyFill="1" applyBorder="1" applyAlignment="1">
      <alignment horizontal="left" vertical="center"/>
    </xf>
    <xf numFmtId="0" fontId="79" fillId="18" borderId="61" xfId="0" applyFont="1" applyFill="1" applyBorder="1" applyAlignment="1">
      <alignment horizontal="left" vertical="center"/>
    </xf>
    <xf numFmtId="0" fontId="79" fillId="18" borderId="62" xfId="0" applyFont="1" applyFill="1" applyBorder="1" applyAlignment="1">
      <alignment horizontal="left" vertical="center"/>
    </xf>
    <xf numFmtId="0" fontId="79" fillId="18" borderId="63" xfId="0" applyFont="1" applyFill="1" applyBorder="1" applyAlignment="1">
      <alignment horizontal="left" vertical="center"/>
    </xf>
    <xf numFmtId="0" fontId="79" fillId="18" borderId="54" xfId="0" applyFont="1" applyFill="1" applyBorder="1" applyAlignment="1">
      <alignment horizontal="left" vertical="center"/>
    </xf>
    <xf numFmtId="0" fontId="79" fillId="18" borderId="60" xfId="0" applyFont="1" applyFill="1" applyBorder="1" applyAlignment="1">
      <alignment horizontal="left" vertical="center"/>
    </xf>
    <xf numFmtId="0" fontId="77" fillId="19" borderId="54" xfId="0" applyFont="1" applyFill="1" applyBorder="1" applyAlignment="1">
      <alignment horizontal="right" vertical="center" wrapText="1"/>
    </xf>
    <xf numFmtId="0" fontId="79" fillId="18" borderId="56" xfId="0" applyFont="1" applyFill="1" applyBorder="1" applyAlignment="1">
      <alignment horizontal="left" vertical="center"/>
    </xf>
    <xf numFmtId="0" fontId="79" fillId="18" borderId="57" xfId="0" applyFont="1" applyFill="1" applyBorder="1" applyAlignment="1">
      <alignment horizontal="left" vertical="center"/>
    </xf>
    <xf numFmtId="0" fontId="77" fillId="17" borderId="56" xfId="0" applyFont="1" applyFill="1" applyBorder="1" applyAlignment="1">
      <alignment horizontal="right" vertical="center" wrapText="1"/>
    </xf>
    <xf numFmtId="0" fontId="77" fillId="17" borderId="54" xfId="0" applyFont="1" applyFill="1" applyBorder="1" applyAlignment="1">
      <alignment horizontal="right" vertical="center" wrapText="1"/>
    </xf>
    <xf numFmtId="0" fontId="53" fillId="5" borderId="17" xfId="0" applyFont="1" applyFill="1" applyBorder="1" applyAlignment="1">
      <alignment horizontal="left" vertical="center"/>
    </xf>
    <xf numFmtId="0" fontId="77" fillId="19" borderId="60" xfId="0" applyFont="1" applyFill="1" applyBorder="1" applyAlignment="1">
      <alignment horizontal="right" vertical="center" wrapText="1"/>
    </xf>
    <xf numFmtId="0" fontId="77" fillId="19" borderId="55" xfId="0" applyFont="1" applyFill="1" applyBorder="1" applyAlignment="1">
      <alignment horizontal="right" vertical="center" wrapText="1"/>
    </xf>
    <xf numFmtId="0" fontId="77" fillId="19" borderId="64" xfId="0" applyFont="1" applyFill="1" applyBorder="1" applyAlignment="1">
      <alignment horizontal="right" vertical="center" wrapText="1"/>
    </xf>
    <xf numFmtId="0" fontId="77" fillId="19" borderId="56" xfId="0" applyFont="1" applyFill="1" applyBorder="1" applyAlignment="1">
      <alignment horizontal="right" vertical="center" wrapText="1"/>
    </xf>
    <xf numFmtId="0" fontId="35" fillId="0" borderId="33" xfId="0" applyFont="1" applyFill="1" applyBorder="1" applyAlignment="1" applyProtection="1">
      <alignment horizontal="center" vertical="center"/>
      <protection locked="0"/>
    </xf>
    <xf numFmtId="0" fontId="53" fillId="5" borderId="13" xfId="0" applyFont="1" applyFill="1" applyBorder="1" applyAlignment="1">
      <alignment horizontal="left" vertical="center"/>
    </xf>
    <xf numFmtId="0" fontId="53" fillId="5" borderId="26" xfId="0" applyFont="1" applyFill="1" applyBorder="1" applyAlignment="1">
      <alignment horizontal="left" vertical="center"/>
    </xf>
    <xf numFmtId="0" fontId="59" fillId="11" borderId="33" xfId="10" applyFont="1" applyFill="1" applyBorder="1" applyAlignment="1">
      <alignment horizontal="center" vertical="center"/>
    </xf>
    <xf numFmtId="0" fontId="61" fillId="0" borderId="0" xfId="10" applyFont="1" applyAlignment="1">
      <alignment horizontal="center" vertical="center"/>
    </xf>
    <xf numFmtId="0" fontId="25" fillId="13" borderId="35" xfId="10" applyFont="1" applyFill="1" applyBorder="1" applyAlignment="1">
      <alignment horizontal="center"/>
    </xf>
    <xf numFmtId="0" fontId="25" fillId="0" borderId="33" xfId="10" applyFont="1" applyBorder="1" applyAlignment="1">
      <alignment horizontal="center"/>
    </xf>
    <xf numFmtId="0" fontId="25" fillId="0" borderId="35" xfId="10" applyFont="1" applyBorder="1" applyAlignment="1">
      <alignment horizontal="center"/>
    </xf>
    <xf numFmtId="0" fontId="61" fillId="0" borderId="0" xfId="12" applyFont="1" applyAlignment="1">
      <alignment horizontal="center" vertical="center"/>
    </xf>
    <xf numFmtId="0" fontId="59" fillId="11" borderId="0" xfId="12" applyFont="1" applyFill="1" applyAlignment="1">
      <alignment horizontal="center" vertical="center"/>
    </xf>
    <xf numFmtId="0" fontId="84" fillId="11" borderId="0" xfId="4" applyFont="1" applyFill="1" applyAlignment="1">
      <alignment horizontal="center" vertical="center"/>
    </xf>
    <xf numFmtId="0" fontId="96" fillId="0" borderId="0" xfId="4" applyFont="1" applyAlignment="1">
      <alignment horizontal="center" vertical="center"/>
    </xf>
    <xf numFmtId="0" fontId="59" fillId="11" borderId="0" xfId="0" applyFont="1" applyFill="1" applyBorder="1" applyAlignment="1">
      <alignment horizontal="center" vertical="center" wrapText="1"/>
    </xf>
    <xf numFmtId="0" fontId="61" fillId="2" borderId="0" xfId="0" applyFont="1" applyFill="1" applyBorder="1" applyAlignment="1">
      <alignment horizontal="center" vertical="center" wrapText="1"/>
    </xf>
    <xf numFmtId="0" fontId="54" fillId="4" borderId="27" xfId="12" applyFont="1" applyFill="1" applyBorder="1" applyAlignment="1">
      <alignment horizontal="center" vertical="center"/>
    </xf>
    <xf numFmtId="0" fontId="54" fillId="4" borderId="28" xfId="12" applyFont="1" applyFill="1" applyBorder="1" applyAlignment="1">
      <alignment horizontal="center" vertical="center"/>
    </xf>
    <xf numFmtId="0" fontId="61" fillId="0" borderId="0" xfId="11" applyFont="1" applyAlignment="1">
      <alignment horizontal="center" vertical="center"/>
    </xf>
    <xf numFmtId="0" fontId="59" fillId="11" borderId="0" xfId="11" applyFont="1" applyFill="1" applyAlignment="1">
      <alignment horizontal="center" vertical="center"/>
    </xf>
    <xf numFmtId="0" fontId="62" fillId="4" borderId="10" xfId="11" applyFont="1" applyFill="1" applyBorder="1" applyAlignment="1">
      <alignment horizontal="center"/>
    </xf>
    <xf numFmtId="0" fontId="62" fillId="4" borderId="18" xfId="11" applyFont="1" applyFill="1" applyBorder="1" applyAlignment="1">
      <alignment horizontal="center"/>
    </xf>
    <xf numFmtId="0" fontId="62" fillId="4" borderId="25" xfId="11" applyFont="1" applyFill="1" applyBorder="1" applyAlignment="1">
      <alignment horizontal="center"/>
    </xf>
    <xf numFmtId="0" fontId="54" fillId="4" borderId="13" xfId="11" applyFont="1" applyFill="1" applyBorder="1" applyAlignment="1">
      <alignment horizontal="center" vertical="top"/>
    </xf>
    <xf numFmtId="0" fontId="54" fillId="4" borderId="19" xfId="11" applyFont="1" applyFill="1" applyBorder="1" applyAlignment="1">
      <alignment horizontal="center" vertical="top"/>
    </xf>
    <xf numFmtId="0" fontId="54" fillId="4" borderId="26" xfId="11" applyFont="1" applyFill="1" applyBorder="1" applyAlignment="1">
      <alignment horizontal="center" vertical="top"/>
    </xf>
    <xf numFmtId="0" fontId="25" fillId="9" borderId="33" xfId="11" applyFont="1" applyFill="1" applyBorder="1" applyAlignment="1">
      <alignment horizontal="center" vertical="center" textRotation="90"/>
    </xf>
    <xf numFmtId="0" fontId="25" fillId="13" borderId="33" xfId="8" applyFont="1" applyFill="1" applyBorder="1" applyAlignment="1">
      <alignment horizontal="center" vertical="center"/>
    </xf>
    <xf numFmtId="0" fontId="74" fillId="0" borderId="33" xfId="8" applyFont="1" applyBorder="1" applyAlignment="1">
      <alignment horizontal="left" vertical="center"/>
    </xf>
    <xf numFmtId="0" fontId="44" fillId="5" borderId="25" xfId="8" applyFont="1" applyFill="1" applyBorder="1" applyAlignment="1">
      <alignment horizontal="center" vertical="center"/>
    </xf>
    <xf numFmtId="0" fontId="44" fillId="5" borderId="9" xfId="8" applyFont="1" applyFill="1" applyBorder="1" applyAlignment="1">
      <alignment horizontal="center" vertical="center"/>
    </xf>
    <xf numFmtId="0" fontId="44" fillId="5" borderId="10" xfId="8" applyFont="1" applyFill="1" applyBorder="1" applyAlignment="1">
      <alignment horizontal="center" vertical="center"/>
    </xf>
    <xf numFmtId="0" fontId="44" fillId="5" borderId="17" xfId="8" applyFont="1" applyFill="1" applyBorder="1" applyAlignment="1">
      <alignment horizontal="center" vertical="center"/>
    </xf>
    <xf numFmtId="0" fontId="44" fillId="5" borderId="34" xfId="8" applyFont="1" applyFill="1" applyBorder="1" applyAlignment="1">
      <alignment horizontal="center" vertical="center"/>
    </xf>
    <xf numFmtId="0" fontId="44" fillId="5" borderId="21" xfId="8" applyFont="1" applyFill="1" applyBorder="1" applyAlignment="1">
      <alignment horizontal="center" vertical="center"/>
    </xf>
    <xf numFmtId="0" fontId="76" fillId="0" borderId="33" xfId="8" applyFont="1" applyBorder="1" applyAlignment="1">
      <alignment horizontal="left" vertical="center"/>
    </xf>
    <xf numFmtId="0" fontId="45" fillId="5" borderId="25" xfId="8" applyFont="1" applyFill="1" applyBorder="1" applyAlignment="1">
      <alignment horizontal="center" vertical="center"/>
    </xf>
    <xf numFmtId="0" fontId="59" fillId="11" borderId="0" xfId="8" applyFont="1" applyFill="1" applyBorder="1" applyAlignment="1">
      <alignment horizontal="center" vertical="center"/>
    </xf>
    <xf numFmtId="0" fontId="61" fillId="0" borderId="0" xfId="8" applyFont="1" applyAlignment="1">
      <alignment horizontal="center" vertical="center"/>
    </xf>
    <xf numFmtId="164" fontId="59" fillId="11" borderId="9" xfId="3" applyNumberFormat="1" applyFont="1" applyFill="1" applyBorder="1" applyAlignment="1">
      <alignment horizontal="center" vertical="center" wrapText="1"/>
    </xf>
    <xf numFmtId="0" fontId="25" fillId="0" borderId="18" xfId="2" applyFont="1" applyFill="1" applyBorder="1" applyAlignment="1" applyProtection="1">
      <alignment horizontal="center" vertical="center" wrapText="1"/>
    </xf>
    <xf numFmtId="0" fontId="24" fillId="13" borderId="48" xfId="0" applyFont="1" applyFill="1" applyBorder="1" applyAlignment="1">
      <alignment horizontal="center" vertical="center" wrapText="1"/>
    </xf>
    <xf numFmtId="0" fontId="24" fillId="13" borderId="65" xfId="0" applyFont="1" applyFill="1" applyBorder="1" applyAlignment="1">
      <alignment horizontal="center" vertical="center" wrapText="1"/>
    </xf>
    <xf numFmtId="0" fontId="24" fillId="13" borderId="49" xfId="0" applyFont="1" applyFill="1" applyBorder="1" applyAlignment="1">
      <alignment horizontal="center" vertical="center" wrapText="1"/>
    </xf>
    <xf numFmtId="0" fontId="59" fillId="11" borderId="9" xfId="0" applyFont="1" applyFill="1" applyBorder="1" applyAlignment="1">
      <alignment horizontal="center" vertical="center" wrapText="1"/>
    </xf>
    <xf numFmtId="0" fontId="23" fillId="0" borderId="0" xfId="0" applyFont="1" applyFill="1" applyBorder="1" applyAlignment="1">
      <alignment horizontal="center" vertical="center"/>
    </xf>
    <xf numFmtId="0" fontId="21" fillId="2" borderId="0" xfId="2" applyFont="1" applyFill="1" applyBorder="1" applyAlignment="1" applyProtection="1">
      <alignment vertical="center"/>
    </xf>
    <xf numFmtId="0" fontId="40" fillId="2" borderId="0" xfId="0" applyFont="1" applyFill="1" applyAlignment="1">
      <alignment vertical="center" wrapText="1"/>
    </xf>
    <xf numFmtId="0" fontId="17" fillId="0" borderId="0" xfId="0" applyFont="1" applyAlignment="1">
      <alignment vertical="center" wrapText="1"/>
    </xf>
    <xf numFmtId="0" fontId="41" fillId="2" borderId="0" xfId="0" applyFont="1" applyFill="1" applyBorder="1" applyAlignment="1">
      <alignment vertical="center" wrapText="1"/>
    </xf>
    <xf numFmtId="0" fontId="17" fillId="0" borderId="0" xfId="0" applyFont="1" applyBorder="1" applyAlignment="1">
      <alignment vertical="center" wrapText="1"/>
    </xf>
    <xf numFmtId="0" fontId="73" fillId="4" borderId="33" xfId="0" applyFont="1" applyFill="1" applyBorder="1" applyAlignment="1">
      <alignment horizontal="center" vertical="center" wrapText="1"/>
    </xf>
    <xf numFmtId="0" fontId="64" fillId="4" borderId="33" xfId="0" applyFont="1" applyFill="1" applyBorder="1" applyAlignment="1">
      <alignment horizontal="center"/>
    </xf>
    <xf numFmtId="0" fontId="73" fillId="4" borderId="5" xfId="0" applyFont="1" applyFill="1" applyBorder="1" applyAlignment="1">
      <alignment horizontal="center" vertical="center" wrapText="1"/>
    </xf>
    <xf numFmtId="0" fontId="64" fillId="4" borderId="1" xfId="0" applyFont="1" applyFill="1" applyBorder="1" applyAlignment="1">
      <alignment horizontal="center"/>
    </xf>
    <xf numFmtId="0" fontId="64" fillId="4" borderId="6" xfId="0" applyFont="1" applyFill="1" applyBorder="1" applyAlignment="1">
      <alignment horizontal="center"/>
    </xf>
    <xf numFmtId="0" fontId="17" fillId="13" borderId="33" xfId="0" applyFont="1" applyFill="1" applyBorder="1" applyAlignment="1">
      <alignment vertical="center" wrapText="1"/>
    </xf>
    <xf numFmtId="0" fontId="17" fillId="13" borderId="33" xfId="0" applyFont="1" applyFill="1" applyBorder="1"/>
    <xf numFmtId="0" fontId="73" fillId="4" borderId="4" xfId="0" applyFont="1" applyFill="1" applyBorder="1" applyAlignment="1">
      <alignment horizontal="center" vertical="center" wrapText="1"/>
    </xf>
    <xf numFmtId="0" fontId="73" fillId="4" borderId="0" xfId="0" applyFont="1" applyFill="1" applyBorder="1" applyAlignment="1">
      <alignment horizontal="center" vertical="center" wrapText="1"/>
    </xf>
    <xf numFmtId="0" fontId="73" fillId="4" borderId="3" xfId="0" applyFont="1" applyFill="1" applyBorder="1" applyAlignment="1">
      <alignment horizontal="center" vertical="center" wrapText="1"/>
    </xf>
    <xf numFmtId="49" fontId="42" fillId="13" borderId="53" xfId="0" applyNumberFormat="1" applyFont="1" applyFill="1" applyBorder="1" applyAlignment="1">
      <alignment vertical="center" wrapText="1"/>
    </xf>
    <xf numFmtId="0" fontId="42" fillId="13" borderId="53" xfId="0" applyFont="1" applyFill="1" applyBorder="1"/>
    <xf numFmtId="0" fontId="42" fillId="13" borderId="35" xfId="0" applyFont="1" applyFill="1" applyBorder="1"/>
    <xf numFmtId="0" fontId="64" fillId="4" borderId="19" xfId="0" applyFont="1" applyFill="1" applyBorder="1" applyAlignment="1">
      <alignment horizontal="right"/>
    </xf>
    <xf numFmtId="0" fontId="64" fillId="4" borderId="0" xfId="0" applyFont="1" applyFill="1" applyBorder="1" applyAlignment="1">
      <alignment horizontal="right"/>
    </xf>
    <xf numFmtId="0" fontId="56" fillId="4" borderId="9" xfId="0" applyFont="1" applyFill="1" applyBorder="1" applyAlignment="1" applyProtection="1">
      <alignment horizontal="center" vertical="center" wrapText="1"/>
      <protection locked="0"/>
    </xf>
    <xf numFmtId="0" fontId="56" fillId="4" borderId="9" xfId="0" applyFont="1" applyFill="1" applyBorder="1" applyAlignment="1">
      <alignment horizontal="center" vertical="center"/>
    </xf>
    <xf numFmtId="0" fontId="59" fillId="11" borderId="0" xfId="0" applyFont="1" applyFill="1" applyBorder="1" applyAlignment="1">
      <alignment horizontal="center" vertical="center"/>
    </xf>
    <xf numFmtId="0" fontId="61" fillId="0" borderId="0" xfId="0" applyFont="1" applyBorder="1" applyAlignment="1">
      <alignment horizontal="center" vertical="center"/>
    </xf>
    <xf numFmtId="0" fontId="17" fillId="9" borderId="36" xfId="0" applyFont="1" applyFill="1" applyBorder="1" applyAlignment="1" applyProtection="1">
      <alignment horizontal="right"/>
      <protection locked="0"/>
    </xf>
    <xf numFmtId="0" fontId="17" fillId="9" borderId="37" xfId="0" applyFont="1" applyFill="1" applyBorder="1" applyAlignment="1" applyProtection="1">
      <alignment horizontal="right"/>
      <protection locked="0"/>
    </xf>
    <xf numFmtId="0" fontId="31" fillId="0" borderId="0" xfId="0" applyFont="1" applyFill="1" applyBorder="1" applyAlignment="1">
      <alignment horizontal="center" wrapText="1"/>
    </xf>
    <xf numFmtId="0" fontId="61" fillId="0" borderId="0" xfId="0" applyFont="1" applyAlignment="1">
      <alignment horizontal="center" vertical="center" wrapText="1"/>
    </xf>
    <xf numFmtId="0" fontId="59" fillId="11" borderId="0" xfId="0" applyFont="1" applyFill="1" applyAlignment="1">
      <alignment horizontal="center" vertical="center" wrapText="1"/>
    </xf>
    <xf numFmtId="0" fontId="54" fillId="4" borderId="9" xfId="0" applyFont="1" applyFill="1" applyBorder="1" applyAlignment="1">
      <alignment horizontal="left" vertical="center"/>
    </xf>
    <xf numFmtId="1" fontId="101" fillId="5" borderId="17" xfId="0" applyNumberFormat="1" applyFont="1" applyFill="1" applyBorder="1" applyAlignment="1">
      <alignment horizontal="center" vertical="center"/>
    </xf>
    <xf numFmtId="1" fontId="101" fillId="5" borderId="9" xfId="0" applyNumberFormat="1" applyFont="1" applyFill="1" applyBorder="1" applyAlignment="1">
      <alignment horizontal="center" vertical="center"/>
    </xf>
    <xf numFmtId="0" fontId="17" fillId="0" borderId="0" xfId="0" applyFont="1" applyAlignment="1">
      <alignment horizontal="left" vertical="center"/>
    </xf>
    <xf numFmtId="0" fontId="17" fillId="5" borderId="10" xfId="0" applyFont="1" applyFill="1" applyBorder="1" applyAlignment="1">
      <alignment horizontal="left" vertical="center"/>
    </xf>
    <xf numFmtId="9" fontId="17" fillId="13" borderId="33" xfId="13" applyFont="1" applyFill="1" applyBorder="1" applyAlignment="1">
      <alignment horizontal="center" vertical="center"/>
    </xf>
    <xf numFmtId="0" fontId="54" fillId="4" borderId="0" xfId="5" applyFont="1" applyFill="1" applyAlignment="1">
      <alignment horizontal="center" vertical="center"/>
    </xf>
    <xf numFmtId="0" fontId="17" fillId="5" borderId="25" xfId="0" applyFont="1" applyFill="1" applyBorder="1" applyAlignment="1">
      <alignment horizontal="left" vertical="center"/>
    </xf>
    <xf numFmtId="0" fontId="17" fillId="5" borderId="9" xfId="0" applyFont="1" applyFill="1" applyBorder="1" applyAlignment="1">
      <alignment horizontal="left" vertical="center"/>
    </xf>
    <xf numFmtId="0" fontId="17" fillId="5" borderId="25" xfId="0" applyFont="1" applyFill="1" applyBorder="1" applyAlignment="1">
      <alignment vertical="center" wrapText="1"/>
    </xf>
    <xf numFmtId="0" fontId="17" fillId="5" borderId="9" xfId="0" applyFont="1" applyFill="1" applyBorder="1" applyAlignment="1">
      <alignment vertical="center" wrapText="1"/>
    </xf>
    <xf numFmtId="0" fontId="17" fillId="13" borderId="33" xfId="0" applyFont="1" applyFill="1" applyBorder="1" applyAlignment="1">
      <alignment horizontal="center" vertical="center"/>
    </xf>
    <xf numFmtId="0" fontId="25" fillId="0" borderId="0" xfId="5" applyFont="1" applyAlignment="1">
      <alignment horizontal="left" vertical="center"/>
    </xf>
    <xf numFmtId="0" fontId="61" fillId="0" borderId="0" xfId="5" applyFont="1" applyAlignment="1">
      <alignment horizontal="center" vertical="center"/>
    </xf>
    <xf numFmtId="0" fontId="59" fillId="11" borderId="0" xfId="5" applyFont="1" applyFill="1" applyAlignment="1">
      <alignment horizontal="center" vertical="center"/>
    </xf>
    <xf numFmtId="0" fontId="17" fillId="5" borderId="25" xfId="0" applyFont="1" applyFill="1" applyBorder="1" applyAlignment="1">
      <alignment horizontal="left" vertical="center" wrapText="1"/>
    </xf>
    <xf numFmtId="0" fontId="17" fillId="5" borderId="9" xfId="0" applyFont="1" applyFill="1" applyBorder="1" applyAlignment="1">
      <alignment horizontal="left" vertical="center" wrapText="1"/>
    </xf>
    <xf numFmtId="0" fontId="17" fillId="5" borderId="13" xfId="0" applyFont="1" applyFill="1" applyBorder="1" applyAlignment="1">
      <alignment horizontal="left" vertical="center"/>
    </xf>
    <xf numFmtId="1" fontId="73" fillId="4" borderId="10" xfId="0" applyNumberFormat="1" applyFont="1" applyFill="1" applyBorder="1" applyAlignment="1">
      <alignment horizontal="right"/>
    </xf>
    <xf numFmtId="1" fontId="73" fillId="4" borderId="25" xfId="0" applyNumberFormat="1" applyFont="1" applyFill="1" applyBorder="1" applyAlignment="1">
      <alignment horizontal="right"/>
    </xf>
    <xf numFmtId="4" fontId="63" fillId="5" borderId="10" xfId="0" applyNumberFormat="1" applyFont="1" applyFill="1" applyBorder="1" applyAlignment="1">
      <alignment horizontal="center"/>
    </xf>
    <xf numFmtId="4" fontId="63" fillId="5" borderId="25" xfId="0" applyNumberFormat="1" applyFont="1" applyFill="1" applyBorder="1" applyAlignment="1">
      <alignment horizontal="center"/>
    </xf>
    <xf numFmtId="1" fontId="107" fillId="15" borderId="10" xfId="0" applyNumberFormat="1" applyFont="1" applyFill="1" applyBorder="1" applyAlignment="1">
      <alignment horizontal="left"/>
    </xf>
    <xf numFmtId="1" fontId="73" fillId="15" borderId="18" xfId="0" applyNumberFormat="1" applyFont="1" applyFill="1" applyBorder="1" applyAlignment="1">
      <alignment horizontal="left"/>
    </xf>
    <xf numFmtId="1" fontId="73" fillId="15" borderId="25" xfId="0" applyNumberFormat="1" applyFont="1" applyFill="1" applyBorder="1" applyAlignment="1">
      <alignment horizontal="left"/>
    </xf>
    <xf numFmtId="0" fontId="73" fillId="4" borderId="10" xfId="0" applyFont="1" applyFill="1" applyBorder="1" applyAlignment="1">
      <alignment horizontal="right"/>
    </xf>
    <xf numFmtId="0" fontId="73" fillId="4" borderId="25" xfId="0" applyFont="1" applyFill="1" applyBorder="1" applyAlignment="1">
      <alignment horizontal="right"/>
    </xf>
    <xf numFmtId="165" fontId="17" fillId="5" borderId="12" xfId="13" applyNumberFormat="1" applyFont="1" applyFill="1" applyBorder="1" applyAlignment="1">
      <alignment horizontal="right" vertical="center"/>
    </xf>
    <xf numFmtId="165" fontId="17" fillId="5" borderId="67" xfId="13" applyNumberFormat="1" applyFont="1" applyFill="1" applyBorder="1" applyAlignment="1">
      <alignment horizontal="right" vertical="center"/>
    </xf>
    <xf numFmtId="1" fontId="107" fillId="15" borderId="19" xfId="0" applyNumberFormat="1" applyFont="1" applyFill="1" applyBorder="1" applyAlignment="1">
      <alignment horizontal="left"/>
    </xf>
    <xf numFmtId="169" fontId="103" fillId="5" borderId="9" xfId="0" applyNumberFormat="1" applyFont="1" applyFill="1" applyBorder="1" applyAlignment="1">
      <alignment horizontal="center"/>
    </xf>
    <xf numFmtId="169" fontId="63" fillId="5" borderId="9" xfId="0" applyNumberFormat="1" applyFont="1" applyFill="1" applyBorder="1" applyAlignment="1">
      <alignment horizontal="center"/>
    </xf>
    <xf numFmtId="169" fontId="81" fillId="5" borderId="10" xfId="0" applyNumberFormat="1" applyFont="1" applyFill="1" applyBorder="1" applyAlignment="1">
      <alignment horizontal="center"/>
    </xf>
    <xf numFmtId="169" fontId="81" fillId="5" borderId="25" xfId="0" applyNumberFormat="1" applyFont="1" applyFill="1" applyBorder="1" applyAlignment="1">
      <alignment horizontal="center"/>
    </xf>
    <xf numFmtId="0" fontId="21" fillId="0" borderId="0" xfId="2" applyFont="1" applyFill="1" applyBorder="1" applyAlignment="1" applyProtection="1">
      <alignment vertical="center" wrapText="1"/>
    </xf>
    <xf numFmtId="0" fontId="73" fillId="4" borderId="9" xfId="0" applyFont="1" applyFill="1" applyBorder="1" applyAlignment="1">
      <alignment horizontal="right"/>
    </xf>
    <xf numFmtId="1" fontId="73" fillId="4" borderId="9" xfId="0" applyNumberFormat="1" applyFont="1" applyFill="1" applyBorder="1" applyAlignment="1">
      <alignment horizontal="right"/>
    </xf>
    <xf numFmtId="1" fontId="73" fillId="4" borderId="19" xfId="0" applyNumberFormat="1" applyFont="1" applyFill="1" applyBorder="1" applyAlignment="1">
      <alignment horizontal="right"/>
    </xf>
    <xf numFmtId="1" fontId="73" fillId="4" borderId="26" xfId="0" applyNumberFormat="1" applyFont="1" applyFill="1" applyBorder="1" applyAlignment="1">
      <alignment horizontal="right"/>
    </xf>
    <xf numFmtId="169" fontId="63" fillId="5" borderId="10" xfId="0" applyNumberFormat="1" applyFont="1" applyFill="1" applyBorder="1" applyAlignment="1">
      <alignment horizontal="center"/>
    </xf>
    <xf numFmtId="169" fontId="63" fillId="5" borderId="25" xfId="0" applyNumberFormat="1" applyFont="1" applyFill="1" applyBorder="1" applyAlignment="1">
      <alignment horizontal="center"/>
    </xf>
    <xf numFmtId="0" fontId="73" fillId="4" borderId="9" xfId="2" applyFont="1" applyFill="1" applyBorder="1" applyAlignment="1" applyProtection="1">
      <alignment horizontal="right" vertical="center" wrapText="1"/>
    </xf>
    <xf numFmtId="0" fontId="73" fillId="4" borderId="10" xfId="2" applyFont="1" applyFill="1" applyBorder="1" applyAlignment="1" applyProtection="1">
      <alignment horizontal="right" vertical="center" wrapText="1"/>
    </xf>
    <xf numFmtId="0" fontId="100" fillId="0" borderId="33" xfId="2" applyFont="1" applyFill="1" applyBorder="1" applyAlignment="1" applyProtection="1">
      <alignment horizontal="center" vertical="center" wrapText="1"/>
    </xf>
    <xf numFmtId="0" fontId="61" fillId="0" borderId="0" xfId="7" applyFont="1" applyFill="1" applyBorder="1" applyAlignment="1">
      <alignment horizontal="center" vertical="center" wrapText="1"/>
    </xf>
    <xf numFmtId="170" fontId="59" fillId="11" borderId="0" xfId="7" applyNumberFormat="1" applyFont="1" applyFill="1" applyBorder="1" applyAlignment="1">
      <alignment horizontal="center" vertical="center" wrapText="1"/>
    </xf>
    <xf numFmtId="0" fontId="54" fillId="4" borderId="12" xfId="7" applyFont="1" applyFill="1" applyBorder="1" applyAlignment="1">
      <alignment horizontal="center" vertical="center" wrapText="1"/>
    </xf>
    <xf numFmtId="0" fontId="54" fillId="4" borderId="0" xfId="7" applyFont="1" applyFill="1" applyBorder="1" applyAlignment="1">
      <alignment horizontal="center" vertical="center" wrapText="1"/>
    </xf>
    <xf numFmtId="22" fontId="25" fillId="0" borderId="48" xfId="7" applyNumberFormat="1" applyFont="1" applyBorder="1" applyAlignment="1">
      <alignment horizontal="center" wrapText="1"/>
    </xf>
    <xf numFmtId="22" fontId="25" fillId="0" borderId="49" xfId="7" applyNumberFormat="1" applyFont="1" applyBorder="1" applyAlignment="1">
      <alignment horizontal="center" wrapText="1"/>
    </xf>
    <xf numFmtId="0" fontId="25" fillId="0" borderId="33" xfId="0" applyFont="1" applyFill="1" applyBorder="1" applyAlignment="1">
      <alignment horizontal="left" vertical="center" wrapText="1"/>
    </xf>
    <xf numFmtId="0" fontId="54" fillId="4" borderId="0" xfId="0" applyFont="1" applyFill="1" applyBorder="1" applyAlignment="1">
      <alignment horizontal="left" vertical="center"/>
    </xf>
    <xf numFmtId="0" fontId="67" fillId="5" borderId="0" xfId="0" applyFont="1" applyFill="1" applyBorder="1" applyAlignment="1">
      <alignment horizontal="left" vertical="center"/>
    </xf>
    <xf numFmtId="0" fontId="61" fillId="2" borderId="0" xfId="0" applyFont="1" applyFill="1" applyBorder="1" applyAlignment="1">
      <alignment horizontal="center" vertical="center"/>
    </xf>
    <xf numFmtId="0" fontId="25" fillId="5" borderId="14" xfId="0" applyFont="1" applyFill="1" applyBorder="1" applyAlignment="1">
      <alignment horizontal="left" vertical="center"/>
    </xf>
    <xf numFmtId="0" fontId="25" fillId="5" borderId="17" xfId="0" applyFont="1" applyFill="1" applyBorder="1" applyAlignment="1">
      <alignment horizontal="left" vertical="center"/>
    </xf>
    <xf numFmtId="49" fontId="25" fillId="5" borderId="14" xfId="0" applyNumberFormat="1" applyFont="1" applyFill="1" applyBorder="1" applyAlignment="1">
      <alignment horizontal="center" vertical="center"/>
    </xf>
    <xf numFmtId="49" fontId="25" fillId="5" borderId="17" xfId="0" applyNumberFormat="1" applyFont="1" applyFill="1" applyBorder="1" applyAlignment="1">
      <alignment horizontal="center" vertical="center"/>
    </xf>
    <xf numFmtId="0" fontId="31" fillId="15" borderId="0" xfId="0" applyFont="1" applyFill="1" applyBorder="1" applyAlignment="1">
      <alignment horizontal="left" vertical="center"/>
    </xf>
    <xf numFmtId="0" fontId="21" fillId="0" borderId="0" xfId="2" applyFont="1" applyFill="1" applyBorder="1" applyAlignment="1" applyProtection="1">
      <alignment horizontal="left" vertical="center" wrapText="1"/>
    </xf>
    <xf numFmtId="0" fontId="31" fillId="15" borderId="0" xfId="0" applyFont="1" applyFill="1" applyBorder="1" applyAlignment="1">
      <alignment horizontal="center" vertical="center"/>
    </xf>
    <xf numFmtId="0" fontId="60" fillId="5" borderId="0" xfId="0" applyFont="1" applyFill="1" applyAlignment="1">
      <alignment horizontal="right" vertical="center" wrapText="1"/>
    </xf>
    <xf numFmtId="0" fontId="105" fillId="4" borderId="9" xfId="0" applyFont="1" applyFill="1" applyBorder="1" applyAlignment="1">
      <alignment horizontal="center" vertical="center" wrapText="1"/>
    </xf>
    <xf numFmtId="0" fontId="105" fillId="4" borderId="14" xfId="0" applyFont="1" applyFill="1" applyBorder="1" applyAlignment="1">
      <alignment horizontal="center" vertical="center" wrapText="1"/>
    </xf>
    <xf numFmtId="0" fontId="106" fillId="20" borderId="9" xfId="0" applyFont="1" applyFill="1" applyBorder="1" applyAlignment="1">
      <alignment horizontal="center" vertical="center" wrapText="1"/>
    </xf>
    <xf numFmtId="0" fontId="106" fillId="20" borderId="14" xfId="0" applyFont="1" applyFill="1" applyBorder="1" applyAlignment="1">
      <alignment horizontal="center" vertical="center" wrapText="1"/>
    </xf>
    <xf numFmtId="0" fontId="105" fillId="22" borderId="9" xfId="0" applyFont="1" applyFill="1" applyBorder="1" applyAlignment="1">
      <alignment vertical="center" textRotation="88" wrapText="1"/>
    </xf>
    <xf numFmtId="0" fontId="105" fillId="22" borderId="14" xfId="0" applyFont="1" applyFill="1" applyBorder="1" applyAlignment="1">
      <alignment vertical="center" textRotation="88" wrapText="1"/>
    </xf>
    <xf numFmtId="0" fontId="105" fillId="11" borderId="9" xfId="0" applyFont="1" applyFill="1" applyBorder="1" applyAlignment="1">
      <alignment horizontal="center" vertical="center" wrapText="1"/>
    </xf>
    <xf numFmtId="0" fontId="105" fillId="11" borderId="14" xfId="0" applyFont="1" applyFill="1" applyBorder="1" applyAlignment="1">
      <alignment horizontal="center" vertical="center" wrapText="1"/>
    </xf>
    <xf numFmtId="0" fontId="105" fillId="23" borderId="9" xfId="0" applyFont="1" applyFill="1" applyBorder="1" applyAlignment="1">
      <alignment horizontal="center" vertical="center" textRotation="90" wrapText="1"/>
    </xf>
    <xf numFmtId="0" fontId="105" fillId="23" borderId="14" xfId="0" applyFont="1" applyFill="1" applyBorder="1" applyAlignment="1">
      <alignment horizontal="center" vertical="center" textRotation="90" wrapText="1"/>
    </xf>
    <xf numFmtId="0" fontId="59" fillId="4" borderId="14" xfId="0" applyFont="1" applyFill="1" applyBorder="1" applyAlignment="1">
      <alignment horizontal="center" vertical="center" wrapText="1"/>
    </xf>
    <xf numFmtId="0" fontId="105" fillId="24" borderId="9" xfId="0" applyFont="1" applyFill="1" applyBorder="1" applyAlignment="1">
      <alignment horizontal="center" vertical="center" textRotation="90" wrapText="1"/>
    </xf>
    <xf numFmtId="0" fontId="105" fillId="24" borderId="14" xfId="0" applyFont="1" applyFill="1" applyBorder="1" applyAlignment="1">
      <alignment horizontal="center" vertical="center" textRotation="90" wrapText="1"/>
    </xf>
    <xf numFmtId="0" fontId="106" fillId="15" borderId="9" xfId="0" applyFont="1" applyFill="1" applyBorder="1" applyAlignment="1">
      <alignment horizontal="center" vertical="center" wrapText="1"/>
    </xf>
    <xf numFmtId="0" fontId="106" fillId="15" borderId="14" xfId="0" applyFont="1" applyFill="1" applyBorder="1" applyAlignment="1">
      <alignment horizontal="center" vertical="center" wrapText="1"/>
    </xf>
    <xf numFmtId="0" fontId="106" fillId="21" borderId="9" xfId="0" applyFont="1" applyFill="1" applyBorder="1" applyAlignment="1">
      <alignment horizontal="center" vertical="center" wrapText="1"/>
    </xf>
    <xf numFmtId="0" fontId="106" fillId="21" borderId="14" xfId="0" applyFont="1" applyFill="1" applyBorder="1" applyAlignment="1">
      <alignment horizontal="center" vertical="center" wrapText="1"/>
    </xf>
    <xf numFmtId="0" fontId="31" fillId="2" borderId="0" xfId="0" applyFont="1" applyFill="1" applyAlignment="1">
      <alignment horizontal="left" vertical="center" wrapText="1"/>
    </xf>
    <xf numFmtId="0" fontId="25" fillId="2" borderId="0" xfId="0" applyFont="1" applyFill="1" applyAlignment="1">
      <alignment horizontal="left" vertical="center" wrapText="1"/>
    </xf>
    <xf numFmtId="0" fontId="105" fillId="22" borderId="9" xfId="0" applyFont="1" applyFill="1" applyBorder="1" applyAlignment="1">
      <alignment horizontal="center" vertical="center" textRotation="90" wrapText="1"/>
    </xf>
    <xf numFmtId="0" fontId="105" fillId="22" borderId="14" xfId="0" applyFont="1" applyFill="1" applyBorder="1" applyAlignment="1">
      <alignment horizontal="center" vertical="center" textRotation="90" wrapText="1"/>
    </xf>
    <xf numFmtId="0" fontId="54" fillId="4" borderId="9" xfId="5" applyFont="1" applyFill="1" applyBorder="1" applyAlignment="1">
      <alignment horizontal="center" vertical="center"/>
    </xf>
    <xf numFmtId="0" fontId="54" fillId="4" borderId="14" xfId="5" applyFont="1" applyFill="1" applyBorder="1" applyAlignment="1">
      <alignment horizontal="center" vertical="center"/>
    </xf>
    <xf numFmtId="0" fontId="54" fillId="4" borderId="13" xfId="5" applyFont="1" applyFill="1" applyBorder="1" applyAlignment="1">
      <alignment horizontal="center" vertical="center" wrapText="1"/>
    </xf>
    <xf numFmtId="0" fontId="54" fillId="4" borderId="12" xfId="5" applyFont="1" applyFill="1" applyBorder="1" applyAlignment="1">
      <alignment horizontal="center" vertical="center" wrapText="1"/>
    </xf>
    <xf numFmtId="0" fontId="54" fillId="4" borderId="21" xfId="5" applyFont="1" applyFill="1" applyBorder="1" applyAlignment="1">
      <alignment horizontal="center" vertical="center" wrapText="1"/>
    </xf>
    <xf numFmtId="0" fontId="47" fillId="5" borderId="113" xfId="5" quotePrefix="1" applyFont="1" applyFill="1" applyBorder="1" applyAlignment="1">
      <alignment horizontal="center" vertical="center" wrapText="1"/>
    </xf>
    <xf numFmtId="0" fontId="47" fillId="5" borderId="114" xfId="5" quotePrefix="1" applyFont="1" applyFill="1" applyBorder="1" applyAlignment="1">
      <alignment horizontal="center" vertical="center" wrapText="1"/>
    </xf>
    <xf numFmtId="0" fontId="47" fillId="5" borderId="115" xfId="5" quotePrefix="1" applyFont="1" applyFill="1" applyBorder="1" applyAlignment="1">
      <alignment horizontal="center" vertical="center" wrapText="1"/>
    </xf>
    <xf numFmtId="0" fontId="48" fillId="5" borderId="108" xfId="5" applyFont="1" applyFill="1" applyBorder="1" applyAlignment="1">
      <alignment horizontal="center" vertical="center"/>
    </xf>
    <xf numFmtId="0" fontId="48" fillId="5" borderId="109" xfId="5" applyFont="1" applyFill="1" applyBorder="1" applyAlignment="1">
      <alignment horizontal="center" vertical="center"/>
    </xf>
    <xf numFmtId="0" fontId="48" fillId="5" borderId="110" xfId="5" applyFont="1" applyFill="1" applyBorder="1" applyAlignment="1">
      <alignment horizontal="center" vertical="center"/>
    </xf>
    <xf numFmtId="0" fontId="47" fillId="5" borderId="116" xfId="5" applyFont="1" applyFill="1" applyBorder="1" applyAlignment="1">
      <alignment horizontal="center" vertical="center" wrapText="1"/>
    </xf>
    <xf numFmtId="0" fontId="47" fillId="5" borderId="117" xfId="5" applyFont="1" applyFill="1" applyBorder="1" applyAlignment="1">
      <alignment horizontal="center" vertical="center"/>
    </xf>
    <xf numFmtId="0" fontId="47" fillId="5" borderId="118" xfId="5" applyFont="1" applyFill="1" applyBorder="1" applyAlignment="1">
      <alignment horizontal="center" vertical="center"/>
    </xf>
    <xf numFmtId="0" fontId="47" fillId="5" borderId="119" xfId="5" applyFont="1" applyFill="1" applyBorder="1" applyAlignment="1">
      <alignment horizontal="center" vertical="center"/>
    </xf>
    <xf numFmtId="0" fontId="54" fillId="4" borderId="10" xfId="5" applyFont="1" applyFill="1" applyBorder="1" applyAlignment="1">
      <alignment horizontal="center" vertical="center"/>
    </xf>
    <xf numFmtId="0" fontId="48" fillId="5" borderId="111" xfId="5" applyFont="1" applyFill="1" applyBorder="1" applyAlignment="1">
      <alignment horizontal="center" vertical="center" wrapText="1"/>
    </xf>
    <xf numFmtId="0" fontId="47" fillId="5" borderId="0" xfId="5" applyFont="1" applyFill="1" applyBorder="1" applyAlignment="1">
      <alignment horizontal="center" vertical="center"/>
    </xf>
    <xf numFmtId="0" fontId="48" fillId="5" borderId="0" xfId="5" applyFont="1" applyFill="1" applyBorder="1" applyAlignment="1">
      <alignment horizontal="center" vertical="center" wrapText="1"/>
    </xf>
    <xf numFmtId="0" fontId="47" fillId="5" borderId="112" xfId="5" applyFont="1" applyFill="1" applyBorder="1" applyAlignment="1">
      <alignment horizontal="center" vertical="center"/>
    </xf>
    <xf numFmtId="0" fontId="54" fillId="4" borderId="9" xfId="5" applyFont="1" applyFill="1" applyBorder="1" applyAlignment="1">
      <alignment horizontal="center" vertical="top"/>
    </xf>
    <xf numFmtId="0" fontId="54" fillId="4" borderId="9" xfId="5" applyFont="1" applyFill="1" applyBorder="1" applyAlignment="1">
      <alignment horizontal="right" vertical="center"/>
    </xf>
    <xf numFmtId="0" fontId="47" fillId="5" borderId="117" xfId="5" applyFont="1" applyFill="1" applyBorder="1" applyAlignment="1">
      <alignment horizontal="center" vertical="center" wrapText="1"/>
    </xf>
    <xf numFmtId="0" fontId="47" fillId="5" borderId="118" xfId="5" applyFont="1" applyFill="1" applyBorder="1" applyAlignment="1">
      <alignment horizontal="center" vertical="center" wrapText="1"/>
    </xf>
    <xf numFmtId="0" fontId="47" fillId="5" borderId="119" xfId="5" applyFont="1" applyFill="1" applyBorder="1" applyAlignment="1">
      <alignment horizontal="center" vertical="center" wrapText="1"/>
    </xf>
    <xf numFmtId="0" fontId="47" fillId="5" borderId="120" xfId="5" applyFont="1" applyFill="1" applyBorder="1" applyAlignment="1">
      <alignment horizontal="center" vertical="center" wrapText="1"/>
    </xf>
    <xf numFmtId="0" fontId="47" fillId="5" borderId="121" xfId="5" applyFont="1" applyFill="1" applyBorder="1" applyAlignment="1">
      <alignment horizontal="center" vertical="center" wrapText="1"/>
    </xf>
    <xf numFmtId="0" fontId="48" fillId="5" borderId="9" xfId="5" applyFont="1" applyFill="1" applyBorder="1" applyAlignment="1">
      <alignment horizontal="center" vertical="center" wrapText="1"/>
    </xf>
    <xf numFmtId="0" fontId="54" fillId="11" borderId="9" xfId="5" applyFont="1" applyFill="1" applyBorder="1" applyAlignment="1">
      <alignment horizontal="center" vertical="center" wrapText="1"/>
    </xf>
    <xf numFmtId="0" fontId="54" fillId="4" borderId="9" xfId="5" applyFont="1" applyFill="1" applyBorder="1" applyAlignment="1">
      <alignment horizontal="left" vertical="center"/>
    </xf>
    <xf numFmtId="0" fontId="48" fillId="5" borderId="9" xfId="5" applyFont="1" applyFill="1" applyBorder="1" applyAlignment="1">
      <alignment horizontal="center" vertical="center"/>
    </xf>
    <xf numFmtId="0" fontId="54" fillId="4" borderId="13" xfId="5" applyFont="1" applyFill="1" applyBorder="1" applyAlignment="1">
      <alignment horizontal="right"/>
    </xf>
    <xf numFmtId="0" fontId="54" fillId="4" borderId="19" xfId="5" applyFont="1" applyFill="1" applyBorder="1" applyAlignment="1">
      <alignment horizontal="right"/>
    </xf>
    <xf numFmtId="0" fontId="54" fillId="4" borderId="26" xfId="5" applyFont="1" applyFill="1" applyBorder="1" applyAlignment="1">
      <alignment horizontal="right"/>
    </xf>
    <xf numFmtId="0" fontId="54" fillId="4" borderId="21" xfId="5" applyFont="1" applyFill="1" applyBorder="1" applyAlignment="1">
      <alignment horizontal="right"/>
    </xf>
    <xf numFmtId="0" fontId="54" fillId="4" borderId="20" xfId="5" applyFont="1" applyFill="1" applyBorder="1" applyAlignment="1">
      <alignment horizontal="right"/>
    </xf>
    <xf numFmtId="0" fontId="54" fillId="4" borderId="34" xfId="5" applyFont="1" applyFill="1" applyBorder="1" applyAlignment="1">
      <alignment horizontal="right"/>
    </xf>
    <xf numFmtId="0" fontId="114" fillId="4" borderId="78" xfId="0" applyFont="1" applyFill="1" applyBorder="1" applyAlignment="1">
      <alignment horizontal="center" vertical="center"/>
    </xf>
    <xf numFmtId="0" fontId="114" fillId="4" borderId="79" xfId="0" applyFont="1" applyFill="1" applyBorder="1" applyAlignment="1">
      <alignment horizontal="center" vertical="center"/>
    </xf>
    <xf numFmtId="0" fontId="115" fillId="4" borderId="9" xfId="0" applyFont="1" applyFill="1" applyBorder="1" applyAlignment="1">
      <alignment horizontal="center" vertical="center"/>
    </xf>
    <xf numFmtId="0" fontId="115" fillId="4" borderId="80" xfId="0" applyFont="1" applyFill="1" applyBorder="1" applyAlignment="1">
      <alignment horizontal="center" vertical="center"/>
    </xf>
    <xf numFmtId="0" fontId="0" fillId="0" borderId="70" xfId="0" applyBorder="1" applyAlignment="1">
      <alignment horizontal="center"/>
    </xf>
    <xf numFmtId="0" fontId="0" fillId="0" borderId="35" xfId="0" applyBorder="1" applyAlignment="1">
      <alignment horizontal="center"/>
    </xf>
    <xf numFmtId="0" fontId="0" fillId="0" borderId="49" xfId="0" applyBorder="1" applyAlignment="1">
      <alignment horizontal="center"/>
    </xf>
    <xf numFmtId="0" fontId="0" fillId="0" borderId="33" xfId="0" applyBorder="1" applyAlignment="1">
      <alignment horizontal="center"/>
    </xf>
    <xf numFmtId="0" fontId="0" fillId="0" borderId="123" xfId="0" applyBorder="1" applyAlignment="1">
      <alignment horizontal="center"/>
    </xf>
    <xf numFmtId="0" fontId="0" fillId="0" borderId="66" xfId="0" applyBorder="1" applyAlignment="1">
      <alignment horizontal="center"/>
    </xf>
    <xf numFmtId="0" fontId="115" fillId="4" borderId="88" xfId="0" applyFont="1" applyFill="1" applyBorder="1" applyAlignment="1">
      <alignment horizontal="center" vertical="center"/>
    </xf>
    <xf numFmtId="0" fontId="114" fillId="4" borderId="87" xfId="0" applyFont="1" applyFill="1" applyBorder="1" applyAlignment="1">
      <alignment horizontal="center" vertical="center"/>
    </xf>
    <xf numFmtId="0" fontId="0" fillId="0" borderId="124" xfId="0" applyBorder="1" applyAlignment="1">
      <alignment horizontal="center"/>
    </xf>
    <xf numFmtId="0" fontId="0" fillId="0" borderId="125" xfId="0" applyBorder="1" applyAlignment="1">
      <alignment horizontal="center"/>
    </xf>
    <xf numFmtId="0" fontId="0" fillId="0" borderId="103" xfId="0" applyBorder="1" applyAlignment="1">
      <alignment horizontal="center"/>
    </xf>
    <xf numFmtId="0" fontId="69" fillId="0" borderId="73" xfId="0" applyFont="1" applyBorder="1" applyAlignment="1">
      <alignment horizontal="center" vertical="center"/>
    </xf>
    <xf numFmtId="0" fontId="69" fillId="0" borderId="74" xfId="0" applyFont="1" applyBorder="1" applyAlignment="1">
      <alignment horizontal="center" vertical="center"/>
    </xf>
    <xf numFmtId="0" fontId="69" fillId="0" borderId="75" xfId="0" applyFont="1" applyBorder="1" applyAlignment="1">
      <alignment horizontal="center" vertical="center"/>
    </xf>
    <xf numFmtId="0" fontId="69" fillId="0" borderId="85" xfId="0" applyFont="1" applyBorder="1" applyAlignment="1">
      <alignment horizontal="center" vertical="center"/>
    </xf>
    <xf numFmtId="0" fontId="69" fillId="0" borderId="0" xfId="0" applyFont="1" applyBorder="1" applyAlignment="1">
      <alignment horizontal="center" vertical="center"/>
    </xf>
    <xf numFmtId="0" fontId="69" fillId="0" borderId="86" xfId="0" applyFont="1" applyBorder="1" applyAlignment="1">
      <alignment horizontal="center" vertical="center"/>
    </xf>
    <xf numFmtId="0" fontId="69" fillId="0" borderId="69" xfId="0" applyFont="1" applyBorder="1" applyAlignment="1">
      <alignment horizontal="center" vertical="center"/>
    </xf>
    <xf numFmtId="0" fontId="69" fillId="0" borderId="51" xfId="0" applyFont="1" applyBorder="1" applyAlignment="1">
      <alignment horizontal="center" vertical="center"/>
    </xf>
    <xf numFmtId="0" fontId="69" fillId="0" borderId="70" xfId="0" applyFont="1" applyBorder="1" applyAlignment="1">
      <alignment horizontal="center" vertical="center"/>
    </xf>
    <xf numFmtId="0" fontId="25" fillId="0" borderId="0" xfId="2" applyFont="1" applyFill="1" applyBorder="1" applyAlignment="1" applyProtection="1">
      <alignment horizontal="left" vertical="center" wrapText="1"/>
    </xf>
    <xf numFmtId="0" fontId="59" fillId="11" borderId="48" xfId="0" applyFont="1" applyFill="1" applyBorder="1" applyAlignment="1">
      <alignment horizontal="center" vertical="center" wrapText="1"/>
    </xf>
    <xf numFmtId="0" fontId="59" fillId="11" borderId="65" xfId="0" applyFont="1" applyFill="1" applyBorder="1" applyAlignment="1">
      <alignment horizontal="center" vertical="center" wrapText="1"/>
    </xf>
    <xf numFmtId="0" fontId="59" fillId="11" borderId="49" xfId="0" applyFont="1" applyFill="1" applyBorder="1" applyAlignment="1">
      <alignment horizontal="center" vertical="center" wrapText="1"/>
    </xf>
    <xf numFmtId="0" fontId="84" fillId="11" borderId="0" xfId="10" applyFont="1" applyFill="1" applyBorder="1" applyAlignment="1">
      <alignment horizontal="center" vertical="center"/>
    </xf>
    <xf numFmtId="0" fontId="84" fillId="11" borderId="86" xfId="10" applyFont="1" applyFill="1" applyBorder="1" applyAlignment="1">
      <alignment horizontal="center" vertical="center"/>
    </xf>
    <xf numFmtId="0" fontId="96" fillId="0" borderId="0" xfId="10" applyFont="1" applyAlignment="1">
      <alignment horizontal="center" vertical="center"/>
    </xf>
    <xf numFmtId="0" fontId="98" fillId="4" borderId="86" xfId="0" applyFont="1" applyFill="1" applyBorder="1" applyAlignment="1">
      <alignment horizontal="center" vertical="center" textRotation="90" wrapText="1"/>
    </xf>
    <xf numFmtId="0" fontId="98" fillId="4" borderId="74" xfId="0" applyFont="1" applyFill="1" applyBorder="1" applyAlignment="1">
      <alignment horizontal="center" vertical="center"/>
    </xf>
    <xf numFmtId="0" fontId="116" fillId="4" borderId="74" xfId="0" quotePrefix="1" applyFont="1" applyFill="1" applyBorder="1" applyAlignment="1">
      <alignment horizontal="center" vertical="center"/>
    </xf>
    <xf numFmtId="0" fontId="116" fillId="4" borderId="86" xfId="0" applyFont="1" applyFill="1" applyBorder="1" applyAlignment="1">
      <alignment horizontal="center" vertical="center"/>
    </xf>
    <xf numFmtId="0" fontId="98" fillId="4" borderId="86" xfId="0" applyFont="1" applyFill="1" applyBorder="1" applyAlignment="1">
      <alignment horizontal="center" vertical="center"/>
    </xf>
    <xf numFmtId="0" fontId="86" fillId="0" borderId="73" xfId="0" applyFont="1" applyBorder="1" applyAlignment="1">
      <alignment horizontal="center"/>
    </xf>
    <xf numFmtId="0" fontId="86" fillId="0" borderId="74" xfId="0" applyFont="1" applyBorder="1" applyAlignment="1">
      <alignment horizontal="center"/>
    </xf>
    <xf numFmtId="0" fontId="86" fillId="0" borderId="75" xfId="0" applyFont="1" applyBorder="1" applyAlignment="1">
      <alignment horizontal="center"/>
    </xf>
    <xf numFmtId="0" fontId="86" fillId="0" borderId="85" xfId="0" applyFont="1" applyBorder="1" applyAlignment="1">
      <alignment horizontal="center"/>
    </xf>
    <xf numFmtId="0" fontId="86" fillId="0" borderId="0" xfId="0" applyFont="1" applyBorder="1" applyAlignment="1">
      <alignment horizontal="center"/>
    </xf>
    <xf numFmtId="0" fontId="86" fillId="0" borderId="86" xfId="0" applyFont="1" applyBorder="1" applyAlignment="1">
      <alignment horizontal="center"/>
    </xf>
    <xf numFmtId="0" fontId="86" fillId="0" borderId="69" xfId="0" applyFont="1" applyBorder="1" applyAlignment="1">
      <alignment horizontal="center"/>
    </xf>
    <xf numFmtId="0" fontId="86" fillId="0" borderId="51" xfId="0" applyFont="1" applyBorder="1" applyAlignment="1">
      <alignment horizontal="center"/>
    </xf>
    <xf numFmtId="0" fontId="86" fillId="0" borderId="70" xfId="0" applyFont="1" applyBorder="1" applyAlignment="1">
      <alignment horizontal="center"/>
    </xf>
    <xf numFmtId="0" fontId="25" fillId="0" borderId="0" xfId="6" applyFont="1" applyBorder="1" applyAlignment="1">
      <alignment horizontal="center" vertical="center"/>
    </xf>
    <xf numFmtId="0" fontId="31" fillId="0" borderId="90" xfId="6" applyFont="1" applyBorder="1" applyAlignment="1">
      <alignment horizontal="center" vertical="center"/>
    </xf>
    <xf numFmtId="0" fontId="31" fillId="0" borderId="91" xfId="6" applyFont="1" applyBorder="1" applyAlignment="1">
      <alignment horizontal="center" vertical="center"/>
    </xf>
    <xf numFmtId="0" fontId="31" fillId="0" borderId="92" xfId="6" applyFont="1" applyBorder="1" applyAlignment="1">
      <alignment horizontal="center" vertical="center"/>
    </xf>
    <xf numFmtId="0" fontId="61" fillId="0" borderId="0" xfId="6" applyFont="1" applyAlignment="1">
      <alignment horizontal="center"/>
    </xf>
    <xf numFmtId="0" fontId="59" fillId="11" borderId="0" xfId="6" applyFont="1" applyFill="1" applyAlignment="1">
      <alignment horizontal="center" vertical="center"/>
    </xf>
    <xf numFmtId="0" fontId="54" fillId="4" borderId="73" xfId="6" applyNumberFormat="1" applyFont="1" applyFill="1" applyBorder="1" applyAlignment="1">
      <alignment horizontal="center" vertical="center"/>
    </xf>
    <xf numFmtId="0" fontId="54" fillId="4" borderId="85" xfId="6" applyNumberFormat="1" applyFont="1" applyFill="1" applyBorder="1" applyAlignment="1">
      <alignment horizontal="center" vertical="center"/>
    </xf>
    <xf numFmtId="0" fontId="54" fillId="4" borderId="74" xfId="6" applyNumberFormat="1" applyFont="1" applyFill="1" applyBorder="1" applyAlignment="1">
      <alignment horizontal="center" vertical="center"/>
    </xf>
    <xf numFmtId="0" fontId="54" fillId="4" borderId="0" xfId="6" applyNumberFormat="1" applyFont="1" applyFill="1" applyBorder="1" applyAlignment="1">
      <alignment horizontal="center" vertical="center"/>
    </xf>
    <xf numFmtId="0" fontId="25" fillId="0" borderId="0" xfId="6" applyFont="1" applyAlignment="1">
      <alignment horizontal="center"/>
    </xf>
    <xf numFmtId="0" fontId="25" fillId="0" borderId="0" xfId="6" applyFont="1" applyBorder="1" applyAlignment="1">
      <alignment horizontal="center"/>
    </xf>
    <xf numFmtId="0" fontId="56" fillId="4" borderId="17" xfId="6" applyNumberFormat="1" applyFont="1" applyFill="1" applyBorder="1" applyAlignment="1">
      <alignment horizontal="left"/>
    </xf>
    <xf numFmtId="0" fontId="56" fillId="4" borderId="17" xfId="6" applyFont="1" applyFill="1" applyBorder="1" applyAlignment="1">
      <alignment horizontal="left"/>
    </xf>
    <xf numFmtId="0" fontId="56" fillId="4" borderId="97" xfId="6" applyFont="1" applyFill="1" applyBorder="1" applyAlignment="1">
      <alignment horizontal="left"/>
    </xf>
    <xf numFmtId="0" fontId="17" fillId="0" borderId="52" xfId="0" applyFont="1" applyFill="1" applyBorder="1" applyAlignment="1">
      <alignment horizontal="center"/>
    </xf>
    <xf numFmtId="0" fontId="17" fillId="0" borderId="35" xfId="0" applyFont="1" applyFill="1" applyBorder="1" applyAlignment="1">
      <alignment horizontal="center"/>
    </xf>
    <xf numFmtId="0" fontId="17" fillId="0" borderId="102" xfId="0" applyFont="1" applyFill="1" applyBorder="1" applyAlignment="1">
      <alignment horizontal="center"/>
    </xf>
    <xf numFmtId="0" fontId="59" fillId="11" borderId="0" xfId="0" applyFont="1" applyFill="1" applyAlignment="1">
      <alignment horizontal="center" vertical="center"/>
    </xf>
    <xf numFmtId="0" fontId="54" fillId="4" borderId="106" xfId="0" applyFont="1" applyFill="1" applyBorder="1" applyAlignment="1">
      <alignment horizontal="center" vertical="center" wrapText="1"/>
    </xf>
    <xf numFmtId="0" fontId="54" fillId="4" borderId="26" xfId="0" applyFont="1" applyFill="1" applyBorder="1" applyAlignment="1">
      <alignment horizontal="center" vertical="center" wrapText="1"/>
    </xf>
    <xf numFmtId="0" fontId="54" fillId="4" borderId="68" xfId="0" applyFont="1" applyFill="1" applyBorder="1" applyAlignment="1">
      <alignment horizontal="center" vertical="center" wrapText="1"/>
    </xf>
    <xf numFmtId="0" fontId="54" fillId="4" borderId="9" xfId="0" applyFont="1" applyFill="1" applyBorder="1" applyAlignment="1">
      <alignment horizontal="center" vertical="center" wrapText="1"/>
    </xf>
    <xf numFmtId="0" fontId="44" fillId="5" borderId="81" xfId="8" applyFont="1" applyFill="1" applyBorder="1" applyAlignment="1">
      <alignment horizontal="center" vertical="center"/>
    </xf>
    <xf numFmtId="0" fontId="54" fillId="4" borderId="19" xfId="0" applyFont="1" applyFill="1" applyBorder="1" applyAlignment="1">
      <alignment horizontal="center" vertical="center" wrapText="1"/>
    </xf>
    <xf numFmtId="0" fontId="54" fillId="4" borderId="51" xfId="0" applyFont="1" applyFill="1" applyBorder="1" applyAlignment="1">
      <alignment horizontal="center" vertical="center" wrapText="1"/>
    </xf>
    <xf numFmtId="0" fontId="44" fillId="5" borderId="107" xfId="8" applyFont="1" applyFill="1" applyBorder="1" applyAlignment="1">
      <alignment horizontal="center" vertical="center"/>
    </xf>
    <xf numFmtId="0" fontId="44" fillId="5" borderId="80" xfId="8" applyFont="1" applyFill="1" applyBorder="1" applyAlignment="1">
      <alignment horizontal="center" vertical="center"/>
    </xf>
    <xf numFmtId="0" fontId="99" fillId="5" borderId="82" xfId="0" applyFont="1" applyFill="1" applyBorder="1" applyAlignment="1">
      <alignment horizontal="right"/>
    </xf>
    <xf numFmtId="0" fontId="99" fillId="5" borderId="104" xfId="0" applyFont="1" applyFill="1" applyBorder="1" applyAlignment="1">
      <alignment horizontal="right"/>
    </xf>
    <xf numFmtId="0" fontId="99" fillId="5" borderId="105" xfId="0" applyFont="1" applyFill="1" applyBorder="1" applyAlignment="1">
      <alignment horizontal="right"/>
    </xf>
    <xf numFmtId="0" fontId="26" fillId="13" borderId="52" xfId="0" applyFont="1" applyFill="1" applyBorder="1" applyAlignment="1">
      <alignment horizontal="center"/>
    </xf>
    <xf numFmtId="0" fontId="73" fillId="4" borderId="78" xfId="0" applyFont="1" applyFill="1" applyBorder="1" applyAlignment="1">
      <alignment horizontal="center" vertical="center"/>
    </xf>
    <xf numFmtId="0" fontId="73" fillId="4" borderId="9" xfId="0" applyFont="1" applyFill="1" applyBorder="1" applyAlignment="1">
      <alignment horizontal="center" vertical="center"/>
    </xf>
    <xf numFmtId="0" fontId="73" fillId="4" borderId="10" xfId="0" applyFont="1" applyFill="1" applyBorder="1" applyAlignment="1">
      <alignment horizontal="center" vertical="center"/>
    </xf>
    <xf numFmtId="0" fontId="73" fillId="4" borderId="18" xfId="0" applyFont="1" applyFill="1" applyBorder="1" applyAlignment="1">
      <alignment horizontal="center" vertical="center"/>
    </xf>
    <xf numFmtId="0" fontId="73" fillId="4" borderId="25" xfId="0" applyFont="1" applyFill="1" applyBorder="1" applyAlignment="1">
      <alignment horizontal="center" vertical="center"/>
    </xf>
    <xf numFmtId="0" fontId="73" fillId="4" borderId="106" xfId="0" applyFont="1" applyFill="1" applyBorder="1" applyAlignment="1">
      <alignment horizontal="center" vertical="center"/>
    </xf>
    <xf numFmtId="0" fontId="74" fillId="0" borderId="35" xfId="8" applyFont="1" applyBorder="1" applyAlignment="1">
      <alignment horizontal="left" vertical="center"/>
    </xf>
    <xf numFmtId="0" fontId="24" fillId="5" borderId="78" xfId="0" applyFont="1" applyFill="1" applyBorder="1" applyAlignment="1">
      <alignment horizontal="right" vertical="center" wrapText="1"/>
    </xf>
    <xf numFmtId="0" fontId="24" fillId="5" borderId="9" xfId="0" applyFont="1" applyFill="1" applyBorder="1" applyAlignment="1">
      <alignment horizontal="right" vertical="center" wrapText="1"/>
    </xf>
    <xf numFmtId="0" fontId="24" fillId="5" borderId="10" xfId="0" applyFont="1" applyFill="1" applyBorder="1" applyAlignment="1">
      <alignment horizontal="right" vertical="center" wrapText="1"/>
    </xf>
    <xf numFmtId="0" fontId="24" fillId="13" borderId="33" xfId="0" applyFont="1" applyFill="1" applyBorder="1" applyAlignment="1">
      <alignment vertical="center" wrapText="1"/>
    </xf>
    <xf numFmtId="49" fontId="17" fillId="0" borderId="33" xfId="0" applyNumberFormat="1" applyFont="1" applyFill="1" applyBorder="1" applyAlignment="1">
      <alignment horizontal="left" vertical="center" wrapText="1"/>
    </xf>
    <xf numFmtId="0" fontId="24" fillId="5" borderId="79" xfId="0" applyFont="1" applyFill="1" applyBorder="1" applyAlignment="1">
      <alignment horizontal="right" vertical="center" wrapText="1"/>
    </xf>
    <xf numFmtId="0" fontId="24" fillId="5" borderId="80" xfId="0" applyFont="1" applyFill="1" applyBorder="1" applyAlignment="1">
      <alignment horizontal="right" vertical="center" wrapText="1"/>
    </xf>
    <xf numFmtId="0" fontId="24" fillId="5" borderId="81" xfId="0" applyFont="1" applyFill="1" applyBorder="1" applyAlignment="1">
      <alignment horizontal="right" vertical="center" wrapText="1"/>
    </xf>
    <xf numFmtId="0" fontId="34" fillId="4" borderId="73" xfId="0" applyFont="1" applyFill="1" applyBorder="1" applyAlignment="1">
      <alignment horizontal="center" vertical="center" wrapText="1"/>
    </xf>
    <xf numFmtId="0" fontId="109" fillId="4" borderId="74" xfId="0" applyFont="1" applyFill="1" applyBorder="1" applyAlignment="1">
      <alignment horizontal="center" vertical="center" wrapText="1"/>
    </xf>
    <xf numFmtId="0" fontId="24" fillId="4" borderId="74" xfId="0" applyFont="1" applyFill="1" applyBorder="1" applyAlignment="1">
      <alignment horizontal="center" vertical="center" wrapText="1"/>
    </xf>
    <xf numFmtId="0" fontId="24" fillId="4" borderId="75" xfId="0" applyFont="1" applyFill="1" applyBorder="1" applyAlignment="1">
      <alignment horizontal="center" vertical="center" wrapText="1"/>
    </xf>
    <xf numFmtId="0" fontId="59" fillId="4" borderId="73" xfId="0" applyFont="1" applyFill="1" applyBorder="1" applyAlignment="1">
      <alignment horizontal="center" vertical="center" wrapText="1"/>
    </xf>
    <xf numFmtId="0" fontId="108" fillId="4" borderId="74" xfId="0" applyFont="1" applyFill="1" applyBorder="1" applyAlignment="1">
      <alignment horizontal="center" vertical="center" wrapText="1"/>
    </xf>
    <xf numFmtId="0" fontId="108" fillId="4" borderId="75" xfId="0" applyFont="1" applyFill="1" applyBorder="1" applyAlignment="1">
      <alignment horizontal="center" vertical="center" wrapText="1"/>
    </xf>
    <xf numFmtId="0" fontId="21" fillId="0" borderId="14" xfId="2" applyFont="1" applyFill="1" applyBorder="1" applyAlignment="1" applyProtection="1">
      <alignment vertical="center" wrapText="1"/>
    </xf>
    <xf numFmtId="0" fontId="59" fillId="11" borderId="52"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24" fillId="13" borderId="33" xfId="0" applyNumberFormat="1" applyFont="1" applyFill="1" applyBorder="1" applyAlignment="1">
      <alignment vertical="center" wrapText="1"/>
    </xf>
    <xf numFmtId="49" fontId="60" fillId="0" borderId="33" xfId="0" applyNumberFormat="1" applyFont="1" applyBorder="1" applyAlignment="1">
      <alignment horizontal="left" vertical="center" wrapText="1"/>
    </xf>
    <xf numFmtId="49" fontId="60" fillId="0" borderId="33" xfId="0" applyNumberFormat="1" applyFont="1" applyFill="1" applyBorder="1" applyAlignment="1">
      <alignment horizontal="left" vertical="center" wrapText="1"/>
    </xf>
  </cellXfs>
  <cellStyles count="14">
    <cellStyle name="Comma_20061121 RS_GBLSS_Wk1_8 02_Workbook_0806" xfId="1" xr:uid="{00000000-0005-0000-0000-000000000000}"/>
    <cellStyle name="Hyperlink" xfId="2" builtinId="8"/>
    <cellStyle name="Normal" xfId="0" builtinId="0"/>
    <cellStyle name="Normal_20061129 DHL Salt Lake City Update October 2006final.xls" xfId="3" xr:uid="{00000000-0005-0000-0000-000003000000}"/>
    <cellStyle name="Normal_Action list 02w45_2" xfId="4" xr:uid="{00000000-0005-0000-0000-000004000000}"/>
    <cellStyle name="Normal_Hypothesis Test Selection Grid" xfId="5" xr:uid="{00000000-0005-0000-0000-000005000000}"/>
    <cellStyle name="Normal_Implementation Plan V3.0" xfId="6" xr:uid="{00000000-0005-0000-0000-000006000000}"/>
    <cellStyle name="Normal_Process + Lead Time Measurement Sheet V1.0" xfId="7" xr:uid="{00000000-0005-0000-0000-000008000000}"/>
    <cellStyle name="Normal_Process Mapping V3.0" xfId="8" xr:uid="{00000000-0005-0000-0000-000009000000}"/>
    <cellStyle name="Normal_Process Sigma Calculation" xfId="9" xr:uid="{00000000-0005-0000-0000-00000A000000}"/>
    <cellStyle name="Normal_Risk Register V3.0" xfId="10" xr:uid="{00000000-0005-0000-0000-00000B000000}"/>
    <cellStyle name="Normal_SIPOC map" xfId="11" xr:uid="{00000000-0005-0000-0000-00000C000000}"/>
    <cellStyle name="Normal_Stakeholder Management" xfId="12" xr:uid="{00000000-0005-0000-0000-00000E000000}"/>
    <cellStyle name="Percent" xfId="13" builtinId="5"/>
  </cellStyles>
  <dxfs count="24">
    <dxf>
      <font>
        <color theme="0"/>
      </font>
      <fill>
        <patternFill>
          <bgColor rgb="FFFFC000"/>
        </patternFill>
      </fill>
    </dxf>
    <dxf>
      <font>
        <color theme="0"/>
      </font>
      <fill>
        <patternFill>
          <bgColor theme="8"/>
        </patternFill>
      </fill>
    </dxf>
    <dxf>
      <font>
        <b/>
        <i val="0"/>
        <color theme="0"/>
      </font>
      <fill>
        <patternFill>
          <bgColor theme="8"/>
        </patternFill>
      </fill>
    </dxf>
    <dxf>
      <font>
        <b val="0"/>
        <i val="0"/>
        <strike val="0"/>
        <condense val="0"/>
        <extend val="0"/>
        <outline val="0"/>
        <shadow val="0"/>
        <u val="none"/>
        <vertAlign val="baseline"/>
        <sz val="12"/>
        <color auto="1"/>
        <name val="Verdana"/>
        <family val="2"/>
        <scheme val="none"/>
      </font>
      <numFmt numFmtId="1" formatCode="0"/>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2"/>
        <color auto="1"/>
        <name val="Verdana"/>
        <family val="2"/>
        <scheme val="none"/>
      </font>
      <numFmt numFmtId="1" formatCode="0"/>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auto="1"/>
        <name val="Verdana"/>
        <family val="2"/>
        <scheme val="none"/>
      </font>
      <numFmt numFmtId="1" formatCode="0"/>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2"/>
        <color auto="1"/>
        <name val="Verdana"/>
        <family val="2"/>
        <scheme val="none"/>
      </font>
      <numFmt numFmtId="1" formatCode="0"/>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theme="0"/>
        </right>
        <top style="thin">
          <color theme="0"/>
        </top>
        <bottom style="thin">
          <color theme="0"/>
        </bottom>
        <vertical/>
        <horizontal/>
      </border>
    </dxf>
    <dxf>
      <font>
        <b val="0"/>
        <i val="0"/>
        <strike val="0"/>
        <condense val="0"/>
        <extend val="0"/>
        <outline val="0"/>
        <shadow val="0"/>
        <u val="none"/>
        <vertAlign val="baseline"/>
        <sz val="12"/>
        <color auto="1"/>
        <name val="Verdana"/>
        <family val="2"/>
        <scheme val="none"/>
      </font>
      <numFmt numFmtId="1" formatCode="0"/>
      <fill>
        <patternFill patternType="none">
          <fgColor indexed="64"/>
          <bgColor indexed="65"/>
        </patternFill>
      </fill>
      <alignment horizontal="center" vertical="bottom" textRotation="0" wrapText="0" indent="0" justifyLastLine="0" shrinkToFit="0" readingOrder="0"/>
      <border diagonalUp="0" diagonalDown="0">
        <left style="thin">
          <color theme="9" tint="-0.499984740745262"/>
        </left>
        <right style="thin">
          <color theme="9" tint="-0.499984740745262"/>
        </right>
        <top style="thin">
          <color theme="9" tint="-0.499984740745262"/>
        </top>
        <bottom style="thin">
          <color theme="9" tint="-0.499984740745262"/>
        </bottom>
        <vertical/>
        <horizontal/>
      </border>
    </dxf>
    <dxf>
      <font>
        <b val="0"/>
        <i val="0"/>
        <strike val="0"/>
        <condense val="0"/>
        <extend val="0"/>
        <outline val="0"/>
        <shadow val="0"/>
        <u val="none"/>
        <vertAlign val="baseline"/>
        <sz val="12"/>
        <color auto="1"/>
        <name val="Verdana"/>
        <family val="2"/>
        <scheme val="none"/>
      </font>
      <numFmt numFmtId="176" formatCode="dd\-mmm"/>
      <fill>
        <patternFill patternType="none">
          <fgColor indexed="64"/>
          <bgColor indexed="65"/>
        </patternFill>
      </fill>
      <alignment horizontal="center" vertical="bottom" textRotation="0" wrapText="0" indent="0" justifyLastLine="0" shrinkToFit="0" readingOrder="0"/>
      <border diagonalUp="0" diagonalDown="0">
        <left style="thin">
          <color theme="9" tint="-0.499984740745262"/>
        </left>
        <right style="thin">
          <color theme="9" tint="-0.499984740745262"/>
        </right>
        <top style="thin">
          <color theme="9" tint="-0.499984740745262"/>
        </top>
        <bottom style="thin">
          <color theme="9" tint="-0.499984740745262"/>
        </bottom>
        <vertical/>
        <horizontal/>
      </border>
    </dxf>
    <dxf>
      <border outline="0">
        <right style="thin">
          <color theme="0"/>
        </right>
        <top style="thin">
          <color theme="0"/>
        </top>
        <bottom style="medium">
          <color theme="9" tint="-0.499984740745262"/>
        </bottom>
      </border>
    </dxf>
    <dxf>
      <font>
        <b/>
        <i val="0"/>
        <strike val="0"/>
        <condense val="0"/>
        <extend val="0"/>
        <outline val="0"/>
        <shadow val="0"/>
        <u val="none"/>
        <vertAlign val="baseline"/>
        <sz val="11"/>
        <color indexed="9"/>
        <name val="Verdana"/>
        <family val="2"/>
        <scheme val="none"/>
      </font>
      <fill>
        <patternFill patternType="solid">
          <fgColor indexed="64"/>
          <bgColor theme="3"/>
        </patternFill>
      </fill>
      <alignment horizontal="center" vertical="bottom" textRotation="0" wrapText="0" indent="0" justifyLastLine="0" shrinkToFit="0" readingOrder="0"/>
      <border diagonalUp="0" diagonalDown="0" outline="0">
        <left style="thin">
          <color theme="0"/>
        </left>
        <right style="thin">
          <color theme="0"/>
        </right>
        <top/>
        <bottom/>
      </border>
    </dxf>
    <dxf>
      <font>
        <color theme="0"/>
      </font>
      <fill>
        <patternFill>
          <bgColor rgb="FFFFC000"/>
        </patternFill>
      </fill>
    </dxf>
    <dxf>
      <font>
        <color theme="0"/>
      </font>
      <fill>
        <patternFill>
          <bgColor theme="8"/>
        </patternFill>
      </fill>
    </dxf>
    <dxf>
      <font>
        <color theme="0"/>
      </font>
      <fill>
        <patternFill>
          <bgColor rgb="FF92D050"/>
        </patternFill>
      </fill>
    </dxf>
    <dxf>
      <font>
        <color theme="0"/>
      </font>
      <fill>
        <patternFill>
          <bgColor theme="8"/>
        </patternFill>
      </fill>
    </dxf>
    <dxf>
      <font>
        <color theme="0"/>
      </font>
      <fill>
        <patternFill>
          <bgColor rgb="FFFFC000"/>
        </patternFill>
      </fill>
    </dxf>
    <dxf>
      <font>
        <color rgb="FFEC3F00"/>
        <name val="Verdana"/>
        <family val="2"/>
        <scheme val="none"/>
      </font>
      <fill>
        <patternFill>
          <bgColor rgb="FFEC3F00"/>
        </patternFill>
      </fill>
    </dxf>
    <dxf>
      <font>
        <color rgb="FFFFC000"/>
        <name val="Verdana"/>
        <family val="2"/>
        <scheme val="none"/>
      </font>
      <fill>
        <patternFill>
          <bgColor rgb="FFFFC000"/>
        </patternFill>
      </fill>
    </dxf>
    <dxf>
      <font>
        <color rgb="FF92D050"/>
        <name val="Verdana"/>
        <family val="2"/>
        <scheme val="none"/>
      </font>
      <fill>
        <patternFill>
          <bgColor rgb="FF92D050"/>
        </patternFill>
      </fill>
    </dxf>
    <dxf>
      <font>
        <color theme="8"/>
        <name val="Verdana"/>
        <family val="2"/>
        <scheme val="none"/>
      </font>
      <fill>
        <patternFill>
          <bgColor theme="8"/>
        </patternFill>
      </fill>
    </dxf>
    <dxf>
      <font>
        <color rgb="FFFFC000"/>
        <name val="Verdana"/>
        <family val="2"/>
        <scheme val="none"/>
      </font>
      <fill>
        <patternFill>
          <bgColor rgb="FFFFC000"/>
        </patternFill>
      </fill>
    </dxf>
    <dxf>
      <font>
        <color rgb="FF92D050"/>
        <name val="Verdana"/>
        <family val="2"/>
        <scheme val="none"/>
      </font>
      <fill>
        <patternFill>
          <bgColor rgb="FF92D050"/>
        </patternFill>
      </fill>
    </dxf>
    <dxf>
      <font>
        <color rgb="FF92D050"/>
      </font>
      <fill>
        <patternFill>
          <bgColor rgb="FF92D050"/>
        </patternFill>
      </fill>
    </dxf>
    <dxf>
      <font>
        <color theme="0" tint="-0.14996795556505021"/>
      </font>
      <fill>
        <patternFill>
          <bgColor theme="0" tint="-0.14996795556505021"/>
        </patternFill>
      </fill>
    </dxf>
  </dxfs>
  <tableStyles count="1" defaultTableStyle="TableStyleMedium9" defaultPivotStyle="PivotStyleLight16">
    <tableStyle name="Data" pivot="0" count="0" xr9:uid="{095BFF3C-6475-4154-AD33-889D8691E066}"/>
  </tableStyles>
  <colors>
    <mruColors>
      <color rgb="FFF9F9F9"/>
      <color rgb="FF401B5B"/>
      <color rgb="FFEFE5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200" b="1" i="0" u="none" strike="noStrike" baseline="0">
                <a:solidFill>
                  <a:schemeClr val="tx2"/>
                </a:solidFill>
                <a:latin typeface="Arial"/>
                <a:ea typeface="Arial"/>
                <a:cs typeface="Arial"/>
              </a:defRPr>
            </a:pPr>
            <a:r>
              <a:rPr lang="en-US">
                <a:solidFill>
                  <a:schemeClr val="tx2"/>
                </a:solidFill>
              </a:rPr>
              <a:t>Stakeholder Status</a:t>
            </a:r>
          </a:p>
        </c:rich>
      </c:tx>
      <c:layout>
        <c:manualLayout>
          <c:xMode val="edge"/>
          <c:yMode val="edge"/>
          <c:x val="0.43012630828553838"/>
          <c:y val="4.6564240445554059E-2"/>
        </c:manualLayout>
      </c:layout>
      <c:overlay val="0"/>
      <c:spPr>
        <a:noFill/>
        <a:ln w="25400">
          <a:noFill/>
        </a:ln>
      </c:spPr>
    </c:title>
    <c:autoTitleDeleted val="0"/>
    <c:plotArea>
      <c:layout>
        <c:manualLayout>
          <c:layoutTarget val="inner"/>
          <c:xMode val="edge"/>
          <c:yMode val="edge"/>
          <c:x val="4.584750980201549E-2"/>
          <c:y val="0.21951899828866192"/>
          <c:w val="0.92847581089400866"/>
          <c:h val="0.60755763162720577"/>
        </c:manualLayout>
      </c:layout>
      <c:lineChart>
        <c:grouping val="standard"/>
        <c:varyColors val="0"/>
        <c:ser>
          <c:idx val="0"/>
          <c:order val="0"/>
          <c:tx>
            <c:strRef>
              <c:f>'Stakeholder planning'!$D$4</c:f>
              <c:strCache>
                <c:ptCount val="1"/>
                <c:pt idx="0">
                  <c:v>Current Position</c:v>
                </c:pt>
              </c:strCache>
            </c:strRef>
          </c:tx>
          <c:spPr>
            <a:ln w="12700">
              <a:solidFill>
                <a:schemeClr val="bg1">
                  <a:lumMod val="65000"/>
                </a:schemeClr>
              </a:solidFill>
              <a:prstDash val="solid"/>
            </a:ln>
          </c:spPr>
          <c:marker>
            <c:symbol val="diamond"/>
            <c:size val="7"/>
            <c:spPr>
              <a:solidFill>
                <a:schemeClr val="bg1">
                  <a:lumMod val="75000"/>
                </a:schemeClr>
              </a:solidFill>
              <a:ln>
                <a:solidFill>
                  <a:schemeClr val="bg1">
                    <a:lumMod val="50000"/>
                  </a:schemeClr>
                </a:solidFill>
                <a:prstDash val="solid"/>
              </a:ln>
            </c:spPr>
          </c:marker>
          <c:cat>
            <c:strRef>
              <c:f>'Stakeholder planning'!$C$5:$C$13</c:f>
              <c:strCache>
                <c:ptCount val="5"/>
                <c:pt idx="0">
                  <c:v>VP Ops</c:v>
                </c:pt>
                <c:pt idx="1">
                  <c:v>MBB</c:v>
                </c:pt>
                <c:pt idx="2">
                  <c:v>Shift leader</c:v>
                </c:pt>
                <c:pt idx="3">
                  <c:v>Process Customer</c:v>
                </c:pt>
                <c:pt idx="4">
                  <c:v>Operator</c:v>
                </c:pt>
              </c:strCache>
            </c:strRef>
          </c:cat>
          <c:val>
            <c:numRef>
              <c:f>'Stakeholder planning'!$D$5:$D$13</c:f>
              <c:numCache>
                <c:formatCode>General</c:formatCode>
                <c:ptCount val="9"/>
                <c:pt idx="0">
                  <c:v>1</c:v>
                </c:pt>
                <c:pt idx="1">
                  <c:v>2</c:v>
                </c:pt>
                <c:pt idx="2">
                  <c:v>-2</c:v>
                </c:pt>
                <c:pt idx="3">
                  <c:v>0</c:v>
                </c:pt>
                <c:pt idx="4">
                  <c:v>-1</c:v>
                </c:pt>
              </c:numCache>
            </c:numRef>
          </c:val>
          <c:smooth val="0"/>
          <c:extLst>
            <c:ext xmlns:c16="http://schemas.microsoft.com/office/drawing/2014/chart" uri="{C3380CC4-5D6E-409C-BE32-E72D297353CC}">
              <c16:uniqueId val="{00000000-8015-4832-BAB6-0E7B7955DD67}"/>
            </c:ext>
          </c:extLst>
        </c:ser>
        <c:ser>
          <c:idx val="1"/>
          <c:order val="1"/>
          <c:tx>
            <c:strRef>
              <c:f>'Stakeholder planning'!$E$4</c:f>
              <c:strCache>
                <c:ptCount val="1"/>
                <c:pt idx="0">
                  <c:v>"Should be" Position</c:v>
                </c:pt>
              </c:strCache>
            </c:strRef>
          </c:tx>
          <c:spPr>
            <a:ln w="12700">
              <a:solidFill>
                <a:schemeClr val="accent3"/>
              </a:solidFill>
              <a:prstDash val="solid"/>
            </a:ln>
          </c:spPr>
          <c:marker>
            <c:symbol val="square"/>
            <c:size val="4"/>
            <c:spPr>
              <a:solidFill>
                <a:srgbClr val="92D050"/>
              </a:solidFill>
              <a:ln>
                <a:solidFill>
                  <a:srgbClr val="00B050"/>
                </a:solidFill>
                <a:prstDash val="solid"/>
              </a:ln>
            </c:spPr>
          </c:marker>
          <c:cat>
            <c:strRef>
              <c:f>'Stakeholder planning'!$C$5:$C$13</c:f>
              <c:strCache>
                <c:ptCount val="5"/>
                <c:pt idx="0">
                  <c:v>VP Ops</c:v>
                </c:pt>
                <c:pt idx="1">
                  <c:v>MBB</c:v>
                </c:pt>
                <c:pt idx="2">
                  <c:v>Shift leader</c:v>
                </c:pt>
                <c:pt idx="3">
                  <c:v>Process Customer</c:v>
                </c:pt>
                <c:pt idx="4">
                  <c:v>Operator</c:v>
                </c:pt>
              </c:strCache>
            </c:strRef>
          </c:cat>
          <c:val>
            <c:numRef>
              <c:f>'Stakeholder planning'!$E$5:$E$13</c:f>
              <c:numCache>
                <c:formatCode>General</c:formatCode>
                <c:ptCount val="9"/>
                <c:pt idx="0">
                  <c:v>1</c:v>
                </c:pt>
                <c:pt idx="1">
                  <c:v>2</c:v>
                </c:pt>
                <c:pt idx="2">
                  <c:v>0</c:v>
                </c:pt>
                <c:pt idx="3">
                  <c:v>1</c:v>
                </c:pt>
                <c:pt idx="4">
                  <c:v>1</c:v>
                </c:pt>
              </c:numCache>
            </c:numRef>
          </c:val>
          <c:smooth val="0"/>
          <c:extLst>
            <c:ext xmlns:c16="http://schemas.microsoft.com/office/drawing/2014/chart" uri="{C3380CC4-5D6E-409C-BE32-E72D297353CC}">
              <c16:uniqueId val="{00000001-8015-4832-BAB6-0E7B7955DD67}"/>
            </c:ext>
          </c:extLst>
        </c:ser>
        <c:dLbls>
          <c:showLegendKey val="0"/>
          <c:showVal val="0"/>
          <c:showCatName val="0"/>
          <c:showSerName val="0"/>
          <c:showPercent val="0"/>
          <c:showBubbleSize val="0"/>
        </c:dLbls>
        <c:marker val="1"/>
        <c:smooth val="0"/>
        <c:axId val="1292683839"/>
        <c:axId val="1"/>
      </c:lineChart>
      <c:catAx>
        <c:axId val="1292683839"/>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50" b="1" i="0" u="none" strike="noStrike" baseline="0">
                <a:solidFill>
                  <a:schemeClr val="tx2"/>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max val="2"/>
          <c:min val="-2"/>
        </c:scaling>
        <c:delete val="0"/>
        <c:axPos val="l"/>
        <c:majorGridlines>
          <c:spPr>
            <a:ln w="3175">
              <a:solidFill>
                <a:schemeClr val="bg1">
                  <a:lumMod val="75000"/>
                </a:schemeClr>
              </a:solidFill>
              <a:prstDash val="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1292683839"/>
        <c:crosses val="autoZero"/>
        <c:crossBetween val="between"/>
        <c:majorUnit val="1"/>
      </c:valAx>
      <c:spPr>
        <a:solidFill>
          <a:schemeClr val="bg1">
            <a:lumMod val="95000"/>
            <a:alpha val="48000"/>
          </a:schemeClr>
        </a:solidFill>
        <a:ln w="12700">
          <a:solidFill>
            <a:srgbClr val="808080"/>
          </a:solidFill>
          <a:prstDash val="solid"/>
        </a:ln>
      </c:spPr>
    </c:plotArea>
    <c:legend>
      <c:legendPos val="b"/>
      <c:layout>
        <c:manualLayout>
          <c:xMode val="edge"/>
          <c:yMode val="edge"/>
          <c:x val="0.22622816428152134"/>
          <c:y val="0.90246695881418371"/>
          <c:w val="0.59770499767220608"/>
          <c:h val="7.5390470869633575E-2"/>
        </c:manualLayout>
      </c:layout>
      <c:overlay val="0"/>
      <c:spPr>
        <a:solidFill>
          <a:srgbClr val="FFFFFF"/>
        </a:solidFill>
        <a:ln w="3175">
          <a:noFill/>
          <a:prstDash val="solid"/>
        </a:ln>
      </c:spPr>
      <c:txPr>
        <a:bodyPr/>
        <a:lstStyle/>
        <a:p>
          <a:pPr>
            <a:defRPr sz="96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chemeClr val="bg1">
          <a:lumMod val="85000"/>
        </a:schemeClr>
      </a:solidFill>
      <a:prstDash val="solid"/>
    </a:ln>
  </c:spPr>
  <c:txPr>
    <a:bodyPr/>
    <a:lstStyle/>
    <a:p>
      <a:pPr>
        <a:defRPr sz="10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23963013061756"/>
          <c:y val="6.341359503975047E-2"/>
          <c:w val="0.86707749499238984"/>
          <c:h val="0.78875404161436347"/>
        </c:manualLayout>
      </c:layout>
      <c:lineChart>
        <c:grouping val="standard"/>
        <c:varyColors val="0"/>
        <c:ser>
          <c:idx val="0"/>
          <c:order val="0"/>
          <c:tx>
            <c:v>Data</c:v>
          </c:tx>
          <c:spPr>
            <a:ln w="12700">
              <a:solidFill>
                <a:srgbClr val="000080"/>
              </a:solidFill>
              <a:prstDash val="solid"/>
            </a:ln>
          </c:spPr>
          <c:marker>
            <c:symbol val="diamond"/>
            <c:size val="5"/>
            <c:spPr>
              <a:solidFill>
                <a:srgbClr val="000080"/>
              </a:solidFill>
              <a:ln>
                <a:solidFill>
                  <a:srgbClr val="000080"/>
                </a:solidFill>
                <a:prstDash val="solid"/>
              </a:ln>
            </c:spPr>
          </c:marker>
          <c:cat>
            <c:numRef>
              <c:f>'Stability &amp; Capability (Conti.)'!$T$5:$T$30</c:f>
              <c:numCache>
                <c:formatCode>d\-mmm</c:formatCode>
                <c:ptCount val="26"/>
                <c:pt idx="0">
                  <c:v>39814</c:v>
                </c:pt>
                <c:pt idx="1">
                  <c:v>39815</c:v>
                </c:pt>
                <c:pt idx="2">
                  <c:v>39816</c:v>
                </c:pt>
                <c:pt idx="3">
                  <c:v>39817</c:v>
                </c:pt>
                <c:pt idx="4">
                  <c:v>39818</c:v>
                </c:pt>
                <c:pt idx="5">
                  <c:v>39818</c:v>
                </c:pt>
                <c:pt idx="6">
                  <c:v>39819</c:v>
                </c:pt>
                <c:pt idx="7">
                  <c:v>39820</c:v>
                </c:pt>
                <c:pt idx="8">
                  <c:v>39821</c:v>
                </c:pt>
                <c:pt idx="9">
                  <c:v>39822</c:v>
                </c:pt>
                <c:pt idx="10">
                  <c:v>39823</c:v>
                </c:pt>
                <c:pt idx="11">
                  <c:v>39824</c:v>
                </c:pt>
                <c:pt idx="12">
                  <c:v>39825</c:v>
                </c:pt>
                <c:pt idx="13">
                  <c:v>39826</c:v>
                </c:pt>
                <c:pt idx="14">
                  <c:v>39827</c:v>
                </c:pt>
                <c:pt idx="15">
                  <c:v>39828</c:v>
                </c:pt>
                <c:pt idx="16">
                  <c:v>39829</c:v>
                </c:pt>
                <c:pt idx="17">
                  <c:v>39830</c:v>
                </c:pt>
                <c:pt idx="18">
                  <c:v>39831</c:v>
                </c:pt>
                <c:pt idx="19">
                  <c:v>39832</c:v>
                </c:pt>
                <c:pt idx="20">
                  <c:v>39833</c:v>
                </c:pt>
                <c:pt idx="21">
                  <c:v>39834</c:v>
                </c:pt>
                <c:pt idx="22">
                  <c:v>39835</c:v>
                </c:pt>
                <c:pt idx="23">
                  <c:v>39836</c:v>
                </c:pt>
                <c:pt idx="24">
                  <c:v>39837</c:v>
                </c:pt>
                <c:pt idx="25">
                  <c:v>39838</c:v>
                </c:pt>
              </c:numCache>
            </c:numRef>
          </c:cat>
          <c:val>
            <c:numRef>
              <c:f>'Stability &amp; Capability (Conti.)'!$U$5:$U$30</c:f>
              <c:numCache>
                <c:formatCode>0</c:formatCode>
                <c:ptCount val="26"/>
                <c:pt idx="0">
                  <c:v>122.71899999999999</c:v>
                </c:pt>
                <c:pt idx="1">
                  <c:v>113.18899999999999</c:v>
                </c:pt>
                <c:pt idx="2">
                  <c:v>98.052000000000007</c:v>
                </c:pt>
                <c:pt idx="3">
                  <c:v>107.934</c:v>
                </c:pt>
                <c:pt idx="4">
                  <c:v>107.872</c:v>
                </c:pt>
                <c:pt idx="5">
                  <c:v>101</c:v>
                </c:pt>
                <c:pt idx="6">
                  <c:v>93.367999999999995</c:v>
                </c:pt>
                <c:pt idx="7">
                  <c:v>114.85299999999999</c:v>
                </c:pt>
                <c:pt idx="8">
                  <c:v>89.11</c:v>
                </c:pt>
                <c:pt idx="9">
                  <c:v>99.141999999999996</c:v>
                </c:pt>
                <c:pt idx="10">
                  <c:v>99.757999999999996</c:v>
                </c:pt>
                <c:pt idx="11">
                  <c:v>110.285</c:v>
                </c:pt>
                <c:pt idx="12">
                  <c:v>80.465999999999994</c:v>
                </c:pt>
                <c:pt idx="13">
                  <c:v>89.602999999999994</c:v>
                </c:pt>
                <c:pt idx="14">
                  <c:v>106.41500000000001</c:v>
                </c:pt>
                <c:pt idx="15">
                  <c:v>94.188000000000002</c:v>
                </c:pt>
                <c:pt idx="16">
                  <c:v>87.998000000000005</c:v>
                </c:pt>
                <c:pt idx="17">
                  <c:v>134</c:v>
                </c:pt>
                <c:pt idx="18">
                  <c:v>91.183999999999997</c:v>
                </c:pt>
                <c:pt idx="19">
                  <c:v>102.078</c:v>
                </c:pt>
                <c:pt idx="20">
                  <c:v>102.883</c:v>
                </c:pt>
                <c:pt idx="21">
                  <c:v>101.06</c:v>
                </c:pt>
                <c:pt idx="22">
                  <c:v>89.891000000000005</c:v>
                </c:pt>
                <c:pt idx="23">
                  <c:v>101.498</c:v>
                </c:pt>
                <c:pt idx="24">
                  <c:v>97.486000000000004</c:v>
                </c:pt>
                <c:pt idx="25">
                  <c:v>105.372</c:v>
                </c:pt>
              </c:numCache>
            </c:numRef>
          </c:val>
          <c:smooth val="0"/>
          <c:extLst>
            <c:ext xmlns:c16="http://schemas.microsoft.com/office/drawing/2014/chart" uri="{C3380CC4-5D6E-409C-BE32-E72D297353CC}">
              <c16:uniqueId val="{00000000-C536-450E-955B-751C578A0099}"/>
            </c:ext>
          </c:extLst>
        </c:ser>
        <c:ser>
          <c:idx val="1"/>
          <c:order val="1"/>
          <c:tx>
            <c:v>UCL</c:v>
          </c:tx>
          <c:spPr>
            <a:ln w="38100">
              <a:solidFill>
                <a:schemeClr val="accent5"/>
              </a:solidFill>
              <a:prstDash val="solid"/>
            </a:ln>
          </c:spPr>
          <c:marker>
            <c:symbol val="none"/>
          </c:marker>
          <c:cat>
            <c:numRef>
              <c:f>'Stability &amp; Capability (Conti.)'!$T$5:$T$30</c:f>
              <c:numCache>
                <c:formatCode>d\-mmm</c:formatCode>
                <c:ptCount val="26"/>
                <c:pt idx="0">
                  <c:v>39814</c:v>
                </c:pt>
                <c:pt idx="1">
                  <c:v>39815</c:v>
                </c:pt>
                <c:pt idx="2">
                  <c:v>39816</c:v>
                </c:pt>
                <c:pt idx="3">
                  <c:v>39817</c:v>
                </c:pt>
                <c:pt idx="4">
                  <c:v>39818</c:v>
                </c:pt>
                <c:pt idx="5">
                  <c:v>39818</c:v>
                </c:pt>
                <c:pt idx="6">
                  <c:v>39819</c:v>
                </c:pt>
                <c:pt idx="7">
                  <c:v>39820</c:v>
                </c:pt>
                <c:pt idx="8">
                  <c:v>39821</c:v>
                </c:pt>
                <c:pt idx="9">
                  <c:v>39822</c:v>
                </c:pt>
                <c:pt idx="10">
                  <c:v>39823</c:v>
                </c:pt>
                <c:pt idx="11">
                  <c:v>39824</c:v>
                </c:pt>
                <c:pt idx="12">
                  <c:v>39825</c:v>
                </c:pt>
                <c:pt idx="13">
                  <c:v>39826</c:v>
                </c:pt>
                <c:pt idx="14">
                  <c:v>39827</c:v>
                </c:pt>
                <c:pt idx="15">
                  <c:v>39828</c:v>
                </c:pt>
                <c:pt idx="16">
                  <c:v>39829</c:v>
                </c:pt>
                <c:pt idx="17">
                  <c:v>39830</c:v>
                </c:pt>
                <c:pt idx="18">
                  <c:v>39831</c:v>
                </c:pt>
                <c:pt idx="19">
                  <c:v>39832</c:v>
                </c:pt>
                <c:pt idx="20">
                  <c:v>39833</c:v>
                </c:pt>
                <c:pt idx="21">
                  <c:v>39834</c:v>
                </c:pt>
                <c:pt idx="22">
                  <c:v>39835</c:v>
                </c:pt>
                <c:pt idx="23">
                  <c:v>39836</c:v>
                </c:pt>
                <c:pt idx="24">
                  <c:v>39837</c:v>
                </c:pt>
                <c:pt idx="25">
                  <c:v>39838</c:v>
                </c:pt>
              </c:numCache>
            </c:numRef>
          </c:cat>
          <c:val>
            <c:numLit>
              <c:formatCode>General</c:formatCode>
              <c:ptCount val="25"/>
              <c:pt idx="0">
                <c:v>128.12420583333332</c:v>
              </c:pt>
              <c:pt idx="1">
                <c:v>128.12420583333332</c:v>
              </c:pt>
              <c:pt idx="2">
                <c:v>128.12420583333332</c:v>
              </c:pt>
              <c:pt idx="3">
                <c:v>128.12420583333332</c:v>
              </c:pt>
              <c:pt idx="4">
                <c:v>128.12420583333332</c:v>
              </c:pt>
              <c:pt idx="5">
                <c:v>128.12420583333332</c:v>
              </c:pt>
              <c:pt idx="6">
                <c:v>128.12420583333332</c:v>
              </c:pt>
              <c:pt idx="7">
                <c:v>128.12420583333332</c:v>
              </c:pt>
              <c:pt idx="8">
                <c:v>128.12420583333332</c:v>
              </c:pt>
              <c:pt idx="9">
                <c:v>128.12420583333332</c:v>
              </c:pt>
              <c:pt idx="10">
                <c:v>128.12420583333332</c:v>
              </c:pt>
              <c:pt idx="11">
                <c:v>128.12420583333332</c:v>
              </c:pt>
              <c:pt idx="12">
                <c:v>128.12420583333332</c:v>
              </c:pt>
              <c:pt idx="13">
                <c:v>128.12420583333332</c:v>
              </c:pt>
              <c:pt idx="14">
                <c:v>128.12420583333332</c:v>
              </c:pt>
              <c:pt idx="15">
                <c:v>128.12420583333332</c:v>
              </c:pt>
              <c:pt idx="16">
                <c:v>128.12420583333332</c:v>
              </c:pt>
              <c:pt idx="17">
                <c:v>128.12420583333332</c:v>
              </c:pt>
              <c:pt idx="18">
                <c:v>128.12420583333332</c:v>
              </c:pt>
              <c:pt idx="19">
                <c:v>128.12420583333332</c:v>
              </c:pt>
              <c:pt idx="20">
                <c:v>128.12420583333332</c:v>
              </c:pt>
              <c:pt idx="21">
                <c:v>128.12420583333332</c:v>
              </c:pt>
              <c:pt idx="22">
                <c:v>128.12420583333332</c:v>
              </c:pt>
              <c:pt idx="23">
                <c:v>128.12420583333332</c:v>
              </c:pt>
              <c:pt idx="24">
                <c:v>128.12420583333332</c:v>
              </c:pt>
            </c:numLit>
          </c:val>
          <c:smooth val="0"/>
          <c:extLst>
            <c:ext xmlns:c16="http://schemas.microsoft.com/office/drawing/2014/chart" uri="{C3380CC4-5D6E-409C-BE32-E72D297353CC}">
              <c16:uniqueId val="{00000001-C536-450E-955B-751C578A0099}"/>
            </c:ext>
          </c:extLst>
        </c:ser>
        <c:ser>
          <c:idx val="3"/>
          <c:order val="2"/>
          <c:tx>
            <c:v>Mean</c:v>
          </c:tx>
          <c:spPr>
            <a:ln w="38100">
              <a:solidFill>
                <a:srgbClr val="92D050"/>
              </a:solidFill>
              <a:prstDash val="solid"/>
            </a:ln>
          </c:spPr>
          <c:marker>
            <c:symbol val="none"/>
          </c:marker>
          <c:cat>
            <c:numRef>
              <c:f>'Stability &amp; Capability (Conti.)'!$T$5:$T$30</c:f>
              <c:numCache>
                <c:formatCode>d\-mmm</c:formatCode>
                <c:ptCount val="26"/>
                <c:pt idx="0">
                  <c:v>39814</c:v>
                </c:pt>
                <c:pt idx="1">
                  <c:v>39815</c:v>
                </c:pt>
                <c:pt idx="2">
                  <c:v>39816</c:v>
                </c:pt>
                <c:pt idx="3">
                  <c:v>39817</c:v>
                </c:pt>
                <c:pt idx="4">
                  <c:v>39818</c:v>
                </c:pt>
                <c:pt idx="5">
                  <c:v>39818</c:v>
                </c:pt>
                <c:pt idx="6">
                  <c:v>39819</c:v>
                </c:pt>
                <c:pt idx="7">
                  <c:v>39820</c:v>
                </c:pt>
                <c:pt idx="8">
                  <c:v>39821</c:v>
                </c:pt>
                <c:pt idx="9">
                  <c:v>39822</c:v>
                </c:pt>
                <c:pt idx="10">
                  <c:v>39823</c:v>
                </c:pt>
                <c:pt idx="11">
                  <c:v>39824</c:v>
                </c:pt>
                <c:pt idx="12">
                  <c:v>39825</c:v>
                </c:pt>
                <c:pt idx="13">
                  <c:v>39826</c:v>
                </c:pt>
                <c:pt idx="14">
                  <c:v>39827</c:v>
                </c:pt>
                <c:pt idx="15">
                  <c:v>39828</c:v>
                </c:pt>
                <c:pt idx="16">
                  <c:v>39829</c:v>
                </c:pt>
                <c:pt idx="17">
                  <c:v>39830</c:v>
                </c:pt>
                <c:pt idx="18">
                  <c:v>39831</c:v>
                </c:pt>
                <c:pt idx="19">
                  <c:v>39832</c:v>
                </c:pt>
                <c:pt idx="20">
                  <c:v>39833</c:v>
                </c:pt>
                <c:pt idx="21">
                  <c:v>39834</c:v>
                </c:pt>
                <c:pt idx="22">
                  <c:v>39835</c:v>
                </c:pt>
                <c:pt idx="23">
                  <c:v>39836</c:v>
                </c:pt>
                <c:pt idx="24">
                  <c:v>39837</c:v>
                </c:pt>
                <c:pt idx="25">
                  <c:v>39838</c:v>
                </c:pt>
              </c:numCache>
            </c:numRef>
          </c:cat>
          <c:val>
            <c:numLit>
              <c:formatCode>General</c:formatCode>
              <c:ptCount val="25"/>
              <c:pt idx="0">
                <c:v>100.09899999999999</c:v>
              </c:pt>
              <c:pt idx="1">
                <c:v>100.09899999999999</c:v>
              </c:pt>
              <c:pt idx="2">
                <c:v>100.09899999999999</c:v>
              </c:pt>
              <c:pt idx="3">
                <c:v>100.09899999999999</c:v>
              </c:pt>
              <c:pt idx="4">
                <c:v>100.09899999999999</c:v>
              </c:pt>
              <c:pt idx="5">
                <c:v>100.09899999999999</c:v>
              </c:pt>
              <c:pt idx="6">
                <c:v>100.09899999999999</c:v>
              </c:pt>
              <c:pt idx="7">
                <c:v>100.09899999999999</c:v>
              </c:pt>
              <c:pt idx="8">
                <c:v>100.09899999999999</c:v>
              </c:pt>
              <c:pt idx="9">
                <c:v>100.09899999999999</c:v>
              </c:pt>
              <c:pt idx="10">
                <c:v>100.09899999999999</c:v>
              </c:pt>
              <c:pt idx="11">
                <c:v>100.09899999999999</c:v>
              </c:pt>
              <c:pt idx="12">
                <c:v>100.09899999999999</c:v>
              </c:pt>
              <c:pt idx="13">
                <c:v>100.09899999999999</c:v>
              </c:pt>
              <c:pt idx="14">
                <c:v>100.09899999999999</c:v>
              </c:pt>
              <c:pt idx="15">
                <c:v>100.09899999999999</c:v>
              </c:pt>
              <c:pt idx="16">
                <c:v>100.09899999999999</c:v>
              </c:pt>
              <c:pt idx="17">
                <c:v>100.09899999999999</c:v>
              </c:pt>
              <c:pt idx="18">
                <c:v>100.09899999999999</c:v>
              </c:pt>
              <c:pt idx="19">
                <c:v>100.09899999999999</c:v>
              </c:pt>
              <c:pt idx="20">
                <c:v>100.09899999999999</c:v>
              </c:pt>
              <c:pt idx="21">
                <c:v>100.09899999999999</c:v>
              </c:pt>
              <c:pt idx="22">
                <c:v>100.09899999999999</c:v>
              </c:pt>
              <c:pt idx="23">
                <c:v>100.09899999999999</c:v>
              </c:pt>
              <c:pt idx="24">
                <c:v>100.09899999999999</c:v>
              </c:pt>
            </c:numLit>
          </c:val>
          <c:smooth val="0"/>
          <c:extLst>
            <c:ext xmlns:c16="http://schemas.microsoft.com/office/drawing/2014/chart" uri="{C3380CC4-5D6E-409C-BE32-E72D297353CC}">
              <c16:uniqueId val="{00000003-C536-450E-955B-751C578A0099}"/>
            </c:ext>
          </c:extLst>
        </c:ser>
        <c:ser>
          <c:idx val="2"/>
          <c:order val="3"/>
          <c:tx>
            <c:v>LCL</c:v>
          </c:tx>
          <c:spPr>
            <a:ln w="38100">
              <a:solidFill>
                <a:schemeClr val="accent5"/>
              </a:solidFill>
              <a:prstDash val="solid"/>
            </a:ln>
          </c:spPr>
          <c:marker>
            <c:symbol val="none"/>
          </c:marker>
          <c:cat>
            <c:numRef>
              <c:f>'Stability &amp; Capability (Conti.)'!$T$5:$T$30</c:f>
              <c:numCache>
                <c:formatCode>d\-mmm</c:formatCode>
                <c:ptCount val="26"/>
                <c:pt idx="0">
                  <c:v>39814</c:v>
                </c:pt>
                <c:pt idx="1">
                  <c:v>39815</c:v>
                </c:pt>
                <c:pt idx="2">
                  <c:v>39816</c:v>
                </c:pt>
                <c:pt idx="3">
                  <c:v>39817</c:v>
                </c:pt>
                <c:pt idx="4">
                  <c:v>39818</c:v>
                </c:pt>
                <c:pt idx="5">
                  <c:v>39818</c:v>
                </c:pt>
                <c:pt idx="6">
                  <c:v>39819</c:v>
                </c:pt>
                <c:pt idx="7">
                  <c:v>39820</c:v>
                </c:pt>
                <c:pt idx="8">
                  <c:v>39821</c:v>
                </c:pt>
                <c:pt idx="9">
                  <c:v>39822</c:v>
                </c:pt>
                <c:pt idx="10">
                  <c:v>39823</c:v>
                </c:pt>
                <c:pt idx="11">
                  <c:v>39824</c:v>
                </c:pt>
                <c:pt idx="12">
                  <c:v>39825</c:v>
                </c:pt>
                <c:pt idx="13">
                  <c:v>39826</c:v>
                </c:pt>
                <c:pt idx="14">
                  <c:v>39827</c:v>
                </c:pt>
                <c:pt idx="15">
                  <c:v>39828</c:v>
                </c:pt>
                <c:pt idx="16">
                  <c:v>39829</c:v>
                </c:pt>
                <c:pt idx="17">
                  <c:v>39830</c:v>
                </c:pt>
                <c:pt idx="18">
                  <c:v>39831</c:v>
                </c:pt>
                <c:pt idx="19">
                  <c:v>39832</c:v>
                </c:pt>
                <c:pt idx="20">
                  <c:v>39833</c:v>
                </c:pt>
                <c:pt idx="21">
                  <c:v>39834</c:v>
                </c:pt>
                <c:pt idx="22">
                  <c:v>39835</c:v>
                </c:pt>
                <c:pt idx="23">
                  <c:v>39836</c:v>
                </c:pt>
                <c:pt idx="24">
                  <c:v>39837</c:v>
                </c:pt>
                <c:pt idx="25">
                  <c:v>39838</c:v>
                </c:pt>
              </c:numCache>
            </c:numRef>
          </c:cat>
          <c:val>
            <c:numLit>
              <c:formatCode>General</c:formatCode>
              <c:ptCount val="25"/>
              <c:pt idx="0">
                <c:v>72.073794166666659</c:v>
              </c:pt>
              <c:pt idx="1">
                <c:v>72.073794166666659</c:v>
              </c:pt>
              <c:pt idx="2">
                <c:v>72.073794166666659</c:v>
              </c:pt>
              <c:pt idx="3">
                <c:v>72.073794166666659</c:v>
              </c:pt>
              <c:pt idx="4">
                <c:v>72.073794166666659</c:v>
              </c:pt>
              <c:pt idx="5">
                <c:v>72.073794166666659</c:v>
              </c:pt>
              <c:pt idx="6">
                <c:v>72.073794166666659</c:v>
              </c:pt>
              <c:pt idx="7">
                <c:v>72.073794166666659</c:v>
              </c:pt>
              <c:pt idx="8">
                <c:v>72.073794166666659</c:v>
              </c:pt>
              <c:pt idx="9">
                <c:v>72.073794166666659</c:v>
              </c:pt>
              <c:pt idx="10">
                <c:v>72.073794166666659</c:v>
              </c:pt>
              <c:pt idx="11">
                <c:v>72.073794166666659</c:v>
              </c:pt>
              <c:pt idx="12">
                <c:v>72.073794166666659</c:v>
              </c:pt>
              <c:pt idx="13">
                <c:v>72.073794166666659</c:v>
              </c:pt>
              <c:pt idx="14">
                <c:v>72.073794166666659</c:v>
              </c:pt>
              <c:pt idx="15">
                <c:v>72.073794166666659</c:v>
              </c:pt>
              <c:pt idx="16">
                <c:v>72.073794166666659</c:v>
              </c:pt>
              <c:pt idx="17">
                <c:v>72.073794166666659</c:v>
              </c:pt>
              <c:pt idx="18">
                <c:v>72.073794166666659</c:v>
              </c:pt>
              <c:pt idx="19">
                <c:v>72.073794166666659</c:v>
              </c:pt>
              <c:pt idx="20">
                <c:v>72.073794166666659</c:v>
              </c:pt>
              <c:pt idx="21">
                <c:v>72.073794166666659</c:v>
              </c:pt>
              <c:pt idx="22">
                <c:v>72.073794166666659</c:v>
              </c:pt>
              <c:pt idx="23">
                <c:v>72.073794166666659</c:v>
              </c:pt>
              <c:pt idx="24">
                <c:v>72.073794166666659</c:v>
              </c:pt>
            </c:numLit>
          </c:val>
          <c:smooth val="0"/>
          <c:extLst>
            <c:ext xmlns:c16="http://schemas.microsoft.com/office/drawing/2014/chart" uri="{C3380CC4-5D6E-409C-BE32-E72D297353CC}">
              <c16:uniqueId val="{00000002-C536-450E-955B-751C578A0099}"/>
            </c:ext>
          </c:extLst>
        </c:ser>
        <c:dLbls>
          <c:showLegendKey val="0"/>
          <c:showVal val="0"/>
          <c:showCatName val="0"/>
          <c:showSerName val="0"/>
          <c:showPercent val="0"/>
          <c:showBubbleSize val="0"/>
        </c:dLbls>
        <c:marker val="1"/>
        <c:smooth val="0"/>
        <c:axId val="1292674639"/>
        <c:axId val="1"/>
      </c:lineChart>
      <c:dateAx>
        <c:axId val="1292674639"/>
        <c:scaling>
          <c:orientation val="minMax"/>
        </c:scaling>
        <c:delete val="0"/>
        <c:axPos val="b"/>
        <c:numFmt formatCode="dd\.mm" sourceLinked="0"/>
        <c:majorTickMark val="out"/>
        <c:minorTickMark val="none"/>
        <c:tickLblPos val="nextTo"/>
        <c:spPr>
          <a:ln w="3175">
            <a:solidFill>
              <a:srgbClr val="000000"/>
            </a:solidFill>
            <a:prstDash val="solid"/>
          </a:ln>
        </c:spPr>
        <c:txPr>
          <a:bodyPr rot="-5400000" vert="horz"/>
          <a:lstStyle/>
          <a:p>
            <a:pPr>
              <a:defRPr sz="1275" b="1" i="0" u="none" strike="noStrike" baseline="0">
                <a:solidFill>
                  <a:srgbClr val="000000"/>
                </a:solidFill>
                <a:latin typeface="Arial"/>
                <a:ea typeface="Arial"/>
                <a:cs typeface="Arial"/>
              </a:defRPr>
            </a:pPr>
            <a:endParaRPr lang="en-US"/>
          </a:p>
        </c:txPr>
        <c:crossAx val="1"/>
        <c:crosses val="autoZero"/>
        <c:auto val="1"/>
        <c:lblOffset val="100"/>
        <c:baseTimeUnit val="days"/>
        <c:majorUnit val="2"/>
        <c:majorTimeUnit val="days"/>
        <c:minorUnit val="1"/>
        <c:minorTimeUnit val="days"/>
      </c:dateAx>
      <c:valAx>
        <c:axId val="1"/>
        <c:scaling>
          <c:orientation val="minMax"/>
          <c:min val="60"/>
        </c:scaling>
        <c:delete val="0"/>
        <c:axPos val="l"/>
        <c:majorGridlines>
          <c:spPr>
            <a:ln w="6350">
              <a:solidFill>
                <a:schemeClr val="bg1">
                  <a:lumMod val="75000"/>
                </a:schemeClr>
              </a:solidFill>
              <a:prstDash val="dash"/>
            </a:ln>
          </c:spPr>
        </c:majorGridlines>
        <c:title>
          <c:tx>
            <c:rich>
              <a:bodyPr/>
              <a:lstStyle/>
              <a:p>
                <a:pPr>
                  <a:defRPr sz="1650" b="1" i="0" u="none" strike="noStrike" baseline="0">
                    <a:solidFill>
                      <a:srgbClr val="000000"/>
                    </a:solidFill>
                    <a:latin typeface="Arial"/>
                    <a:ea typeface="Arial"/>
                    <a:cs typeface="Arial"/>
                  </a:defRPr>
                </a:pPr>
                <a:r>
                  <a:rPr lang="en-US"/>
                  <a:t>Data Value</a:t>
                </a:r>
              </a:p>
            </c:rich>
          </c:tx>
          <c:layout>
            <c:manualLayout>
              <c:xMode val="edge"/>
              <c:yMode val="edge"/>
              <c:x val="3.0939200525526192E-2"/>
              <c:y val="0.3469029183480483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275" b="1" i="0" u="none" strike="noStrike" baseline="0">
                <a:solidFill>
                  <a:srgbClr val="000000"/>
                </a:solidFill>
                <a:latin typeface="Arial"/>
                <a:ea typeface="Arial"/>
                <a:cs typeface="Arial"/>
              </a:defRPr>
            </a:pPr>
            <a:endParaRPr lang="en-US"/>
          </a:p>
        </c:txPr>
        <c:crossAx val="1292674639"/>
        <c:crossesAt val="39814"/>
        <c:crossBetween val="between"/>
      </c:valAx>
      <c:spPr>
        <a:solidFill>
          <a:schemeClr val="bg1">
            <a:lumMod val="95000"/>
            <a:alpha val="35000"/>
          </a:schemeClr>
        </a:solidFill>
        <a:ln w="12700">
          <a:noFill/>
          <a:prstDash val="solid"/>
        </a:ln>
      </c:spPr>
    </c:plotArea>
    <c:legend>
      <c:legendPos val="t"/>
      <c:legendEntry>
        <c:idx val="0"/>
        <c:txPr>
          <a:bodyPr/>
          <a:lstStyle/>
          <a:p>
            <a:pPr>
              <a:defRPr sz="1515" b="0" i="0" u="none" strike="noStrike" baseline="0">
                <a:solidFill>
                  <a:srgbClr val="000000"/>
                </a:solidFill>
                <a:latin typeface="Arial"/>
                <a:ea typeface="Arial"/>
                <a:cs typeface="Arial"/>
              </a:defRPr>
            </a:pPr>
            <a:endParaRPr lang="en-US"/>
          </a:p>
        </c:txPr>
      </c:legendEntry>
      <c:legendEntry>
        <c:idx val="1"/>
        <c:txPr>
          <a:bodyPr/>
          <a:lstStyle/>
          <a:p>
            <a:pPr>
              <a:defRPr sz="1515" b="0" i="0" u="none" strike="noStrike" baseline="0">
                <a:solidFill>
                  <a:srgbClr val="000000"/>
                </a:solidFill>
                <a:latin typeface="Arial"/>
                <a:ea typeface="Arial"/>
                <a:cs typeface="Arial"/>
              </a:defRPr>
            </a:pPr>
            <a:endParaRPr lang="en-US"/>
          </a:p>
        </c:txPr>
      </c:legendEntry>
      <c:legendEntry>
        <c:idx val="2"/>
        <c:txPr>
          <a:bodyPr/>
          <a:lstStyle/>
          <a:p>
            <a:pPr>
              <a:defRPr sz="1515" b="0" i="0" u="none" strike="noStrike" baseline="0">
                <a:solidFill>
                  <a:srgbClr val="000000"/>
                </a:solidFill>
                <a:latin typeface="Arial"/>
                <a:ea typeface="Arial"/>
                <a:cs typeface="Arial"/>
              </a:defRPr>
            </a:pPr>
            <a:endParaRPr lang="en-US"/>
          </a:p>
        </c:txPr>
      </c:legendEntry>
      <c:legendEntry>
        <c:idx val="3"/>
        <c:txPr>
          <a:bodyPr/>
          <a:lstStyle/>
          <a:p>
            <a:pPr>
              <a:defRPr sz="1515" b="0" i="0" u="none" strike="noStrike" baseline="0">
                <a:solidFill>
                  <a:srgbClr val="000000"/>
                </a:solidFill>
                <a:latin typeface="Arial"/>
                <a:ea typeface="Arial"/>
                <a:cs typeface="Arial"/>
              </a:defRPr>
            </a:pPr>
            <a:endParaRPr lang="en-US"/>
          </a:p>
        </c:txPr>
      </c:legendEntry>
      <c:overlay val="0"/>
      <c:spPr>
        <a:noFill/>
        <a:ln w="3175">
          <a:noFill/>
          <a:prstDash val="solid"/>
        </a:ln>
      </c:spPr>
      <c:txPr>
        <a:bodyPr/>
        <a:lstStyle/>
        <a:p>
          <a:pPr>
            <a:defRPr sz="218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chemeClr val="bg1">
          <a:lumMod val="85000"/>
        </a:schemeClr>
      </a:solidFill>
      <a:prstDash val="solid"/>
    </a:ln>
  </c:spPr>
  <c:txPr>
    <a:bodyPr/>
    <a:lstStyle/>
    <a:p>
      <a:pPr>
        <a:defRPr sz="2375" b="0" i="0" u="none" strike="noStrike" baseline="0">
          <a:solidFill>
            <a:srgbClr val="000000"/>
          </a:solidFill>
          <a:latin typeface="Arial"/>
          <a:ea typeface="Arial"/>
          <a:cs typeface="Arial"/>
        </a:defRPr>
      </a:pPr>
      <a:endParaRPr lang="en-US"/>
    </a:p>
  </c:txPr>
  <c:printSettings>
    <c:headerFooter alignWithMargins="0"/>
    <c:pageMargins b="0.98425196899999978" l="0.78740157499999996" r="0.78740157499999996" t="0.98425196899999978"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90316898628975E-2"/>
          <c:y val="0.10496004100001602"/>
          <c:w val="0.76803166756637831"/>
          <c:h val="0.72597361691677742"/>
        </c:manualLayout>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numRef>
              <c:f>'Normal table for large z'!$A$4:$A$20</c:f>
              <c:numCache>
                <c:formatCode>General</c:formatCode>
                <c:ptCount val="17"/>
                <c:pt idx="0">
                  <c:v>0.99989930000008076</c:v>
                </c:pt>
                <c:pt idx="1">
                  <c:v>0.99989940000008071</c:v>
                </c:pt>
                <c:pt idx="2">
                  <c:v>0.99989950000008065</c:v>
                </c:pt>
                <c:pt idx="3">
                  <c:v>0.9998996000000806</c:v>
                </c:pt>
                <c:pt idx="4">
                  <c:v>0.99989970000008055</c:v>
                </c:pt>
                <c:pt idx="5">
                  <c:v>0.9998998000000805</c:v>
                </c:pt>
                <c:pt idx="6">
                  <c:v>0.99989990000008044</c:v>
                </c:pt>
                <c:pt idx="7">
                  <c:v>0.99990000000008039</c:v>
                </c:pt>
                <c:pt idx="8">
                  <c:v>0.99990010000008034</c:v>
                </c:pt>
                <c:pt idx="9">
                  <c:v>0.99990020000008029</c:v>
                </c:pt>
                <c:pt idx="10">
                  <c:v>0.99990030000008023</c:v>
                </c:pt>
                <c:pt idx="11">
                  <c:v>0.99990040000008018</c:v>
                </c:pt>
                <c:pt idx="12">
                  <c:v>0.99990050000008013</c:v>
                </c:pt>
                <c:pt idx="13">
                  <c:v>0.99990060000008008</c:v>
                </c:pt>
                <c:pt idx="14">
                  <c:v>0.99990070000008002</c:v>
                </c:pt>
                <c:pt idx="15">
                  <c:v>0.99990080000007997</c:v>
                </c:pt>
                <c:pt idx="16">
                  <c:v>0.99990090000007992</c:v>
                </c:pt>
              </c:numCache>
            </c:numRef>
          </c:cat>
          <c:val>
            <c:numRef>
              <c:f>'Normal table for large z'!$B$4:$B$20</c:f>
              <c:numCache>
                <c:formatCode>General</c:formatCode>
                <c:ptCount val="17"/>
                <c:pt idx="0">
                  <c:v>3.7172539185334941</c:v>
                </c:pt>
                <c:pt idx="1">
                  <c:v>3.7175050077807166</c:v>
                </c:pt>
                <c:pt idx="2">
                  <c:v>3.7177563316200519</c:v>
                </c:pt>
                <c:pt idx="3">
                  <c:v>3.7180078905061662</c:v>
                </c:pt>
                <c:pt idx="4">
                  <c:v>3.7182596848950706</c:v>
                </c:pt>
                <c:pt idx="5">
                  <c:v>3.7185117152441163</c:v>
                </c:pt>
                <c:pt idx="6">
                  <c:v>3.7187639820119971</c:v>
                </c:pt>
                <c:pt idx="7">
                  <c:v>3.7190164856587673</c:v>
                </c:pt>
                <c:pt idx="8">
                  <c:v>3.7192692266458276</c:v>
                </c:pt>
                <c:pt idx="9">
                  <c:v>3.7195222054359522</c:v>
                </c:pt>
                <c:pt idx="10">
                  <c:v>3.719775422493278</c:v>
                </c:pt>
                <c:pt idx="11">
                  <c:v>3.7200288782833164</c:v>
                </c:pt>
                <c:pt idx="12">
                  <c:v>3.7202825732729607</c:v>
                </c:pt>
                <c:pt idx="13">
                  <c:v>3.7205365079304844</c:v>
                </c:pt>
                <c:pt idx="14">
                  <c:v>3.7207906827255575</c:v>
                </c:pt>
                <c:pt idx="15">
                  <c:v>3.7210450981292365</c:v>
                </c:pt>
                <c:pt idx="16">
                  <c:v>3.721299754613991</c:v>
                </c:pt>
              </c:numCache>
            </c:numRef>
          </c:val>
          <c:smooth val="0"/>
          <c:extLst>
            <c:ext xmlns:c16="http://schemas.microsoft.com/office/drawing/2014/chart" uri="{C3380CC4-5D6E-409C-BE32-E72D297353CC}">
              <c16:uniqueId val="{00000000-9E29-4677-B1EA-792DB8004EFF}"/>
            </c:ext>
          </c:extLst>
        </c:ser>
        <c:dLbls>
          <c:showLegendKey val="0"/>
          <c:showVal val="0"/>
          <c:showCatName val="0"/>
          <c:showSerName val="0"/>
          <c:showPercent val="0"/>
          <c:showBubbleSize val="0"/>
        </c:dLbls>
        <c:marker val="1"/>
        <c:smooth val="0"/>
        <c:axId val="1292683039"/>
        <c:axId val="1"/>
      </c:lineChart>
      <c:catAx>
        <c:axId val="1292683039"/>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292683039"/>
        <c:crosses val="autoZero"/>
        <c:crossBetween val="midCat"/>
      </c:valAx>
      <c:spPr>
        <a:solidFill>
          <a:srgbClr val="C0C0C0"/>
        </a:solidFill>
        <a:ln w="12700">
          <a:solidFill>
            <a:srgbClr val="808080"/>
          </a:solidFill>
          <a:prstDash val="solid"/>
        </a:ln>
      </c:spPr>
    </c:plotArea>
    <c:legend>
      <c:legendPos val="r"/>
      <c:layout>
        <c:manualLayout>
          <c:xMode val="edge"/>
          <c:yMode val="edge"/>
          <c:x val="0.88122507605164879"/>
          <c:y val="0.43150249076008357"/>
          <c:w val="0.1057096557972349"/>
          <c:h val="7.5804504028833153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My ROADMAP'!A1"/></Relationships>
</file>

<file path=xl/drawings/_rels/drawing10.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My ROADMAP'!A1"/></Relationships>
</file>

<file path=xl/drawings/_rels/drawing11.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hyperlink" Target="#'My ROADMAP'!A1"/></Relationships>
</file>

<file path=xl/drawings/_rels/drawing12.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hyperlink" Target="#'My ROADMAP'!A1"/></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My ROADMAP'!A1"/></Relationships>
</file>

<file path=xl/drawings/_rels/drawing14.xml.rels><?xml version="1.0" encoding="UTF-8" standalone="yes"?>
<Relationships xmlns="http://schemas.openxmlformats.org/package/2006/relationships"><Relationship Id="rId3" Type="http://schemas.openxmlformats.org/officeDocument/2006/relationships/image" Target="../media/image14.emf"/><Relationship Id="rId2" Type="http://schemas.openxmlformats.org/officeDocument/2006/relationships/image" Target="../media/image13.png"/><Relationship Id="rId1" Type="http://schemas.openxmlformats.org/officeDocument/2006/relationships/hyperlink" Target="#'My ROADMAP'!A1"/><Relationship Id="rId6" Type="http://schemas.openxmlformats.org/officeDocument/2006/relationships/image" Target="../media/image1.png"/><Relationship Id="rId5" Type="http://schemas.openxmlformats.org/officeDocument/2006/relationships/image" Target="../media/image16.png"/><Relationship Id="rId4" Type="http://schemas.openxmlformats.org/officeDocument/2006/relationships/image" Target="../media/image15.emf"/></Relationships>
</file>

<file path=xl/drawings/_rels/drawing15.xml.rels><?xml version="1.0" encoding="UTF-8" standalone="yes"?>
<Relationships xmlns="http://schemas.openxmlformats.org/package/2006/relationships"><Relationship Id="rId3" Type="http://schemas.openxmlformats.org/officeDocument/2006/relationships/image" Target="../media/image17.png"/><Relationship Id="rId2" Type="http://schemas.openxmlformats.org/officeDocument/2006/relationships/hyperlink" Target="#'My ROADMAP'!A1"/><Relationship Id="rId1" Type="http://schemas.openxmlformats.org/officeDocument/2006/relationships/chart" Target="../charts/chart2.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7.xml.rels><?xml version="1.0" encoding="UTF-8" standalone="yes"?>
<Relationships xmlns="http://schemas.openxmlformats.org/package/2006/relationships"><Relationship Id="rId2" Type="http://schemas.openxmlformats.org/officeDocument/2006/relationships/image" Target="../media/image18.png"/><Relationship Id="rId1" Type="http://schemas.openxmlformats.org/officeDocument/2006/relationships/hyperlink" Target="#'My ROADMAP'!A1"/></Relationships>
</file>

<file path=xl/drawings/_rels/drawing18.xml.rels><?xml version="1.0" encoding="UTF-8" standalone="yes"?>
<Relationships xmlns="http://schemas.openxmlformats.org/package/2006/relationships"><Relationship Id="rId2" Type="http://schemas.openxmlformats.org/officeDocument/2006/relationships/image" Target="../media/image19.png"/><Relationship Id="rId1" Type="http://schemas.openxmlformats.org/officeDocument/2006/relationships/hyperlink" Target="#'My ROADMAP'!A1"/></Relationships>
</file>

<file path=xl/drawings/_rels/drawing19.xml.rels><?xml version="1.0" encoding="UTF-8" standalone="yes"?>
<Relationships xmlns="http://schemas.openxmlformats.org/package/2006/relationships"><Relationship Id="rId2" Type="http://schemas.openxmlformats.org/officeDocument/2006/relationships/image" Target="../media/image20.png"/><Relationship Id="rId1" Type="http://schemas.openxmlformats.org/officeDocument/2006/relationships/hyperlink" Target="#'My ROADMAP'!A1"/></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My ROADMAP'!A1"/></Relationships>
</file>

<file path=xl/drawings/_rels/drawing20.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hyperlink" Target="#'My ROADMAP'!A1"/></Relationships>
</file>

<file path=xl/drawings/_rels/drawing2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My ROADMAP'!A1"/></Relationships>
</file>

<file path=xl/drawings/_rels/drawing22.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hyperlink" Target="#'My ROADMAP'!A1"/></Relationships>
</file>

<file path=xl/drawings/_rels/drawing2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hyperlink" Target="#'My ROADMAP'!A1"/></Relationships>
</file>

<file path=xl/drawings/_rels/drawing24.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hyperlink" Target="#'My ROADMAP'!A1"/></Relationships>
</file>

<file path=xl/drawings/_rels/drawing2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My ROADMAP'!A1"/></Relationships>
</file>

<file path=xl/drawings/_rels/drawing26.xml.rels><?xml version="1.0" encoding="UTF-8" standalone="yes"?>
<Relationships xmlns="http://schemas.openxmlformats.org/package/2006/relationships"><Relationship Id="rId2" Type="http://schemas.openxmlformats.org/officeDocument/2006/relationships/image" Target="../media/image21.png"/><Relationship Id="rId1" Type="http://schemas.openxmlformats.org/officeDocument/2006/relationships/hyperlink" Target="#'My ROADMAP'!A1"/></Relationships>
</file>

<file path=xl/drawings/_rels/drawing27.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hyperlink" Target="#'My ROADMAP'!A1"/></Relationships>
</file>

<file path=xl/drawings/_rels/drawing28.xml.rels><?xml version="1.0" encoding="UTF-8" standalone="yes"?>
<Relationships xmlns="http://schemas.openxmlformats.org/package/2006/relationships"><Relationship Id="rId2" Type="http://schemas.openxmlformats.org/officeDocument/2006/relationships/image" Target="../media/image23.png"/><Relationship Id="rId1" Type="http://schemas.openxmlformats.org/officeDocument/2006/relationships/hyperlink" Target="#'My ROADMAP'!A1"/></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My ROADMAP'!A1"/></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My ROADMAP'!A1"/></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My ROADMAP'!A1"/></Relationships>
</file>

<file path=xl/drawings/_rels/drawing6.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My ROADMAP'!A1"/></Relationships>
</file>

<file path=xl/drawings/_rels/drawing7.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8.png"/><Relationship Id="rId1" Type="http://schemas.openxmlformats.org/officeDocument/2006/relationships/hyperlink" Target="#'My ROADMAP'!A1"/></Relationships>
</file>

<file path=xl/drawings/_rels/drawing8.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hyperlink" Target="#'My ROADMAP'!A1"/></Relationships>
</file>

<file path=xl/drawings/_rels/drawing9.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hyperlink" Target="#'My ROADMAP'!A1"/></Relationships>
</file>

<file path=xl/drawings/drawing1.xml><?xml version="1.0" encoding="utf-8"?>
<xdr:wsDr xmlns:xdr="http://schemas.openxmlformats.org/drawingml/2006/spreadsheetDrawing" xmlns:a="http://schemas.openxmlformats.org/drawingml/2006/main">
  <xdr:twoCellAnchor editAs="oneCell">
    <xdr:from>
      <xdr:col>1</xdr:col>
      <xdr:colOff>655546</xdr:colOff>
      <xdr:row>0</xdr:row>
      <xdr:rowOff>95103</xdr:rowOff>
    </xdr:from>
    <xdr:to>
      <xdr:col>1</xdr:col>
      <xdr:colOff>1449296</xdr:colOff>
      <xdr:row>3</xdr:row>
      <xdr:rowOff>237978</xdr:rowOff>
    </xdr:to>
    <xdr:pic>
      <xdr:nvPicPr>
        <xdr:cNvPr id="26657" name="Picture 3">
          <a:hlinkClick xmlns:r="http://schemas.openxmlformats.org/officeDocument/2006/relationships" r:id="rId1"/>
          <a:extLst>
            <a:ext uri="{FF2B5EF4-FFF2-40B4-BE49-F238E27FC236}">
              <a16:creationId xmlns:a16="http://schemas.microsoft.com/office/drawing/2014/main" id="{96E616A6-5BB4-4E96-9446-0B4380E3F17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5546" y="95103"/>
          <a:ext cx="793750" cy="7851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30240</xdr:colOff>
      <xdr:row>7</xdr:row>
      <xdr:rowOff>8468</xdr:rowOff>
    </xdr:from>
    <xdr:to>
      <xdr:col>1</xdr:col>
      <xdr:colOff>358324</xdr:colOff>
      <xdr:row>29</xdr:row>
      <xdr:rowOff>65617</xdr:rowOff>
    </xdr:to>
    <xdr:sp macro="" textlink="">
      <xdr:nvSpPr>
        <xdr:cNvPr id="3" name="Arrow: Down 2">
          <a:extLst>
            <a:ext uri="{FF2B5EF4-FFF2-40B4-BE49-F238E27FC236}">
              <a16:creationId xmlns:a16="http://schemas.microsoft.com/office/drawing/2014/main" id="{9DCE59BA-FC17-4378-99EA-96CBDDC5795D}"/>
            </a:ext>
          </a:extLst>
        </xdr:cNvPr>
        <xdr:cNvSpPr/>
      </xdr:nvSpPr>
      <xdr:spPr>
        <a:xfrm>
          <a:off x="30240" y="1464735"/>
          <a:ext cx="700617" cy="4256615"/>
        </a:xfrm>
        <a:prstGeom prst="downArrow">
          <a:avLst>
            <a:gd name="adj1" fmla="val 50000"/>
            <a:gd name="adj2" fmla="val 53614"/>
          </a:avLst>
        </a:prstGeom>
        <a:solidFill>
          <a:schemeClr val="bg2">
            <a:lumMod val="90000"/>
            <a:alpha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91440" tIns="91440" rIns="91440" bIns="91440" rtlCol="0" anchor="ctr">
          <a:normAutofit/>
        </a:bodyPr>
        <a:lstStyle/>
        <a:p>
          <a:pPr marL="342900" indent="-342900" algn="l">
            <a:buBlip>
              <a:blip xmlns:r="http://schemas.openxmlformats.org/officeDocument/2006/relationships" r:embed="rId3"/>
            </a:buBlip>
          </a:pPr>
          <a:endParaRPr lang="en-DE" sz="1100" dirty="0">
            <a:solidFill>
              <a:schemeClr val="tx1"/>
            </a:solidFill>
            <a:latin typeface="Verdana" pitchFamily="34" charset="0"/>
          </a:endParaRPr>
        </a:p>
      </xdr:txBody>
    </xdr:sp>
    <xdr:clientData/>
  </xdr:twoCellAnchor>
  <xdr:twoCellAnchor>
    <xdr:from>
      <xdr:col>4</xdr:col>
      <xdr:colOff>0</xdr:colOff>
      <xdr:row>2</xdr:row>
      <xdr:rowOff>480785</xdr:rowOff>
    </xdr:from>
    <xdr:to>
      <xdr:col>6</xdr:col>
      <xdr:colOff>77613</xdr:colOff>
      <xdr:row>3</xdr:row>
      <xdr:rowOff>0</xdr:rowOff>
    </xdr:to>
    <xdr:sp macro="" textlink="">
      <xdr:nvSpPr>
        <xdr:cNvPr id="12" name="Isosceles Triangle 11">
          <a:extLst>
            <a:ext uri="{FF2B5EF4-FFF2-40B4-BE49-F238E27FC236}">
              <a16:creationId xmlns:a16="http://schemas.microsoft.com/office/drawing/2014/main" id="{E55B3897-DD9E-4ACC-8988-9F4049906FD6}"/>
            </a:ext>
          </a:extLst>
        </xdr:cNvPr>
        <xdr:cNvSpPr/>
      </xdr:nvSpPr>
      <xdr:spPr>
        <a:xfrm flipV="1">
          <a:off x="6395357" y="997856"/>
          <a:ext cx="4622399" cy="190500"/>
        </a:xfrm>
        <a:prstGeom prst="triangle">
          <a:avLst>
            <a:gd name="adj" fmla="val 49804"/>
          </a:avLst>
        </a:prstGeom>
        <a:solidFill>
          <a:schemeClr val="accent6">
            <a:lumMod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91440" tIns="91440" rIns="91440" bIns="91440" rtlCol="0" anchor="ctr">
          <a:normAutofit/>
        </a:bodyPr>
        <a:lstStyle/>
        <a:p>
          <a:pPr marL="342900" indent="-342900" algn="l">
            <a:buBlip>
              <a:blip xmlns:r="http://schemas.openxmlformats.org/officeDocument/2006/relationships" r:embed="rId3"/>
            </a:buBlip>
          </a:pPr>
          <a:endParaRPr lang="en-DE" sz="1100" dirty="0">
            <a:solidFill>
              <a:schemeClr val="tx1"/>
            </a:solidFill>
            <a:latin typeface="Verdana"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6290</xdr:colOff>
      <xdr:row>0</xdr:row>
      <xdr:rowOff>7052</xdr:rowOff>
    </xdr:from>
    <xdr:to>
      <xdr:col>2</xdr:col>
      <xdr:colOff>69084</xdr:colOff>
      <xdr:row>2</xdr:row>
      <xdr:rowOff>53619</xdr:rowOff>
    </xdr:to>
    <xdr:pic>
      <xdr:nvPicPr>
        <xdr:cNvPr id="29716" name="Picture 1">
          <a:hlinkClick xmlns:r="http://schemas.openxmlformats.org/officeDocument/2006/relationships" r:id="rId1"/>
          <a:extLst>
            <a:ext uri="{FF2B5EF4-FFF2-40B4-BE49-F238E27FC236}">
              <a16:creationId xmlns:a16="http://schemas.microsoft.com/office/drawing/2014/main" id="{746D6031-0019-4A59-B480-C5C7A906FA4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90" y="7052"/>
          <a:ext cx="803627" cy="7944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oneCellAnchor>
    <xdr:from>
      <xdr:col>12</xdr:col>
      <xdr:colOff>90712</xdr:colOff>
      <xdr:row>14</xdr:row>
      <xdr:rowOff>195036</xdr:rowOff>
    </xdr:from>
    <xdr:ext cx="8654145" cy="555624"/>
    <xdr:sp macro="" textlink="">
      <xdr:nvSpPr>
        <xdr:cNvPr id="3" name="Text Box 3">
          <a:extLst>
            <a:ext uri="{FF2B5EF4-FFF2-40B4-BE49-F238E27FC236}">
              <a16:creationId xmlns:a16="http://schemas.microsoft.com/office/drawing/2014/main" id="{8ACBA753-7D8C-4C9D-8FDB-C62F98B8D713}"/>
            </a:ext>
          </a:extLst>
        </xdr:cNvPr>
        <xdr:cNvSpPr txBox="1">
          <a:spLocks noChangeArrowheads="1"/>
        </xdr:cNvSpPr>
      </xdr:nvSpPr>
      <xdr:spPr bwMode="auto">
        <a:xfrm>
          <a:off x="2984498" y="3614965"/>
          <a:ext cx="8654145" cy="555624"/>
        </a:xfrm>
        <a:prstGeom prst="rect">
          <a:avLst/>
        </a:prstGeom>
        <a:solidFill>
          <a:schemeClr val="bg2">
            <a:alpha val="80000"/>
          </a:schemeClr>
        </a:solidFill>
        <a:ln w="9525">
          <a:noFill/>
          <a:miter lim="800000"/>
          <a:headEnd/>
          <a:tailEnd/>
        </a:ln>
      </xdr:spPr>
      <xdr:txBody>
        <a:bodyPr wrap="square" lIns="27432" tIns="32004" rIns="27432" bIns="0" anchor="ctr" upright="1">
          <a:noAutofit/>
        </a:bodyPr>
        <a:lstStyle/>
        <a:p>
          <a:pPr algn="ctr" rtl="0">
            <a:defRPr sz="1000"/>
          </a:pPr>
          <a:r>
            <a:rPr lang="de-DE" sz="1200" b="0" i="0" strike="noStrike">
              <a:solidFill>
                <a:srgbClr val="000000"/>
              </a:solidFill>
              <a:latin typeface="+mj-lt"/>
              <a:cs typeface="Arial"/>
            </a:rPr>
            <a:t>Or paste pictures from your Flipcharts</a:t>
          </a:r>
        </a:p>
        <a:p>
          <a:pPr algn="ctr" rtl="0">
            <a:defRPr sz="1000"/>
          </a:pPr>
          <a:r>
            <a:rPr lang="de-DE" sz="1200" b="0" i="0" strike="noStrike">
              <a:solidFill>
                <a:srgbClr val="000000"/>
              </a:solidFill>
              <a:latin typeface="+mj-lt"/>
              <a:cs typeface="Arial"/>
            </a:rPr>
            <a:t>(medium resolution!)</a:t>
          </a:r>
        </a:p>
      </xdr:txBody>
    </xdr:sp>
    <xdr:clientData/>
  </xdr:oneCellAnchor>
  <xdr:twoCellAnchor editAs="oneCell">
    <xdr:from>
      <xdr:col>0</xdr:col>
      <xdr:colOff>1568</xdr:colOff>
      <xdr:row>0</xdr:row>
      <xdr:rowOff>4755</xdr:rowOff>
    </xdr:from>
    <xdr:to>
      <xdr:col>1</xdr:col>
      <xdr:colOff>400030</xdr:colOff>
      <xdr:row>2</xdr:row>
      <xdr:rowOff>200017</xdr:rowOff>
    </xdr:to>
    <xdr:pic>
      <xdr:nvPicPr>
        <xdr:cNvPr id="10280" name="Picture 2">
          <a:hlinkClick xmlns:r="http://schemas.openxmlformats.org/officeDocument/2006/relationships" r:id="rId1"/>
          <a:extLst>
            <a:ext uri="{FF2B5EF4-FFF2-40B4-BE49-F238E27FC236}">
              <a16:creationId xmlns:a16="http://schemas.microsoft.com/office/drawing/2014/main" id="{474AB5B7-0320-4CAB-A793-F03EB08F4D1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68" y="4755"/>
          <a:ext cx="795337"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11225</xdr:colOff>
      <xdr:row>0</xdr:row>
      <xdr:rowOff>1408</xdr:rowOff>
    </xdr:from>
    <xdr:to>
      <xdr:col>2</xdr:col>
      <xdr:colOff>102947</xdr:colOff>
      <xdr:row>2</xdr:row>
      <xdr:rowOff>50797</xdr:rowOff>
    </xdr:to>
    <xdr:pic>
      <xdr:nvPicPr>
        <xdr:cNvPr id="5144" name="Picture 5">
          <a:hlinkClick xmlns:r="http://schemas.openxmlformats.org/officeDocument/2006/relationships" r:id="rId1"/>
          <a:extLst>
            <a:ext uri="{FF2B5EF4-FFF2-40B4-BE49-F238E27FC236}">
              <a16:creationId xmlns:a16="http://schemas.microsoft.com/office/drawing/2014/main" id="{9EA74197-585D-4860-86A0-3B9113BA439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225" y="1408"/>
          <a:ext cx="797278" cy="7972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1516</xdr:colOff>
      <xdr:row>0</xdr:row>
      <xdr:rowOff>7297</xdr:rowOff>
    </xdr:from>
    <xdr:to>
      <xdr:col>1</xdr:col>
      <xdr:colOff>347482</xdr:colOff>
      <xdr:row>2</xdr:row>
      <xdr:rowOff>18756</xdr:rowOff>
    </xdr:to>
    <xdr:pic>
      <xdr:nvPicPr>
        <xdr:cNvPr id="1059" name="Picture 15">
          <a:hlinkClick xmlns:r="http://schemas.openxmlformats.org/officeDocument/2006/relationships" r:id="rId1"/>
          <a:extLst>
            <a:ext uri="{FF2B5EF4-FFF2-40B4-BE49-F238E27FC236}">
              <a16:creationId xmlns:a16="http://schemas.microsoft.com/office/drawing/2014/main" id="{EB0BE736-7CE0-4445-B83D-FBB97E78F74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16" y="7297"/>
          <a:ext cx="762000" cy="755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4267</xdr:colOff>
      <xdr:row>0</xdr:row>
      <xdr:rowOff>0</xdr:rowOff>
    </xdr:from>
    <xdr:to>
      <xdr:col>3</xdr:col>
      <xdr:colOff>249100</xdr:colOff>
      <xdr:row>2</xdr:row>
      <xdr:rowOff>85725</xdr:rowOff>
    </xdr:to>
    <xdr:pic>
      <xdr:nvPicPr>
        <xdr:cNvPr id="2" name="Picture 3">
          <a:hlinkClick xmlns:r="http://schemas.openxmlformats.org/officeDocument/2006/relationships" r:id="rId1"/>
          <a:extLst>
            <a:ext uri="{FF2B5EF4-FFF2-40B4-BE49-F238E27FC236}">
              <a16:creationId xmlns:a16="http://schemas.microsoft.com/office/drawing/2014/main" id="{24F48C25-8999-49EC-B31F-47AFF145E9E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67" y="0"/>
          <a:ext cx="851959" cy="835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3194</xdr:rowOff>
    </xdr:from>
    <xdr:to>
      <xdr:col>3</xdr:col>
      <xdr:colOff>2335742</xdr:colOff>
      <xdr:row>10</xdr:row>
      <xdr:rowOff>257822</xdr:rowOff>
    </xdr:to>
    <xdr:pic>
      <xdr:nvPicPr>
        <xdr:cNvPr id="3" name="Picture 2">
          <a:extLst>
            <a:ext uri="{FF2B5EF4-FFF2-40B4-BE49-F238E27FC236}">
              <a16:creationId xmlns:a16="http://schemas.microsoft.com/office/drawing/2014/main" id="{833D8292-6D98-4CAE-ACFF-039DFCA35A9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067800" y="1260494"/>
          <a:ext cx="2335742" cy="18421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14</xdr:row>
      <xdr:rowOff>0</xdr:rowOff>
    </xdr:from>
    <xdr:to>
      <xdr:col>3</xdr:col>
      <xdr:colOff>2336535</xdr:colOff>
      <xdr:row>20</xdr:row>
      <xdr:rowOff>114838</xdr:rowOff>
    </xdr:to>
    <xdr:pic>
      <xdr:nvPicPr>
        <xdr:cNvPr id="4" name="Picture 1">
          <a:extLst>
            <a:ext uri="{FF2B5EF4-FFF2-40B4-BE49-F238E27FC236}">
              <a16:creationId xmlns:a16="http://schemas.microsoft.com/office/drawing/2014/main" id="{B1EAF181-59E4-4F08-BF3F-40FF7BAAEC1F}"/>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067800" y="3670300"/>
          <a:ext cx="2336535" cy="18356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487271</xdr:colOff>
      <xdr:row>5</xdr:row>
      <xdr:rowOff>168131</xdr:rowOff>
    </xdr:from>
    <xdr:to>
      <xdr:col>15</xdr:col>
      <xdr:colOff>225299</xdr:colOff>
      <xdr:row>17</xdr:row>
      <xdr:rowOff>20362</xdr:rowOff>
    </xdr:to>
    <xdr:grpSp>
      <xdr:nvGrpSpPr>
        <xdr:cNvPr id="14" name="Group 13">
          <a:extLst>
            <a:ext uri="{FF2B5EF4-FFF2-40B4-BE49-F238E27FC236}">
              <a16:creationId xmlns:a16="http://schemas.microsoft.com/office/drawing/2014/main" id="{F46D2BCF-6D74-4531-9429-0B2A0DDDE6C8}"/>
            </a:ext>
          </a:extLst>
        </xdr:cNvPr>
        <xdr:cNvGrpSpPr/>
      </xdr:nvGrpSpPr>
      <xdr:grpSpPr>
        <a:xfrm>
          <a:off x="9903414" y="1429060"/>
          <a:ext cx="2677171" cy="3190516"/>
          <a:chOff x="10039484" y="1519771"/>
          <a:chExt cx="2677171" cy="3190516"/>
        </a:xfrm>
      </xdr:grpSpPr>
      <xdr:pic>
        <xdr:nvPicPr>
          <xdr:cNvPr id="8" name="Picture 7">
            <a:extLst>
              <a:ext uri="{FF2B5EF4-FFF2-40B4-BE49-F238E27FC236}">
                <a16:creationId xmlns:a16="http://schemas.microsoft.com/office/drawing/2014/main" id="{560B0944-DF26-41B8-9F30-C3EE260AA4B7}"/>
              </a:ext>
            </a:extLst>
          </xdr:cNvPr>
          <xdr:cNvPicPr>
            <a:picLocks noChangeAspect="1"/>
          </xdr:cNvPicPr>
        </xdr:nvPicPr>
        <xdr:blipFill>
          <a:blip xmlns:r="http://schemas.openxmlformats.org/officeDocument/2006/relationships" r:embed="rId5"/>
          <a:stretch>
            <a:fillRect/>
          </a:stretch>
        </xdr:blipFill>
        <xdr:spPr>
          <a:xfrm>
            <a:off x="10039484" y="2392484"/>
            <a:ext cx="2677171" cy="1452158"/>
          </a:xfrm>
          <a:prstGeom prst="rect">
            <a:avLst/>
          </a:prstGeom>
        </xdr:spPr>
      </xdr:pic>
      <xdr:sp macro="" textlink="">
        <xdr:nvSpPr>
          <xdr:cNvPr id="11" name="Arrow: Bent-Up 10">
            <a:extLst>
              <a:ext uri="{FF2B5EF4-FFF2-40B4-BE49-F238E27FC236}">
                <a16:creationId xmlns:a16="http://schemas.microsoft.com/office/drawing/2014/main" id="{89E0D5CD-753A-4394-BEAC-CEF34A54A330}"/>
              </a:ext>
            </a:extLst>
          </xdr:cNvPr>
          <xdr:cNvSpPr/>
        </xdr:nvSpPr>
        <xdr:spPr>
          <a:xfrm rot="16200000">
            <a:off x="11004875" y="1668447"/>
            <a:ext cx="746388" cy="449035"/>
          </a:xfrm>
          <a:prstGeom prst="bentUpArrow">
            <a:avLst/>
          </a:prstGeom>
          <a:solidFill>
            <a:schemeClr val="bg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91440" tIns="91440" rIns="91440" bIns="91440" rtlCol="0" anchor="ctr">
            <a:normAutofit/>
          </a:bodyPr>
          <a:lstStyle/>
          <a:p>
            <a:pPr marL="342900" indent="-342900" algn="l">
              <a:buBlip>
                <a:blip xmlns:r="http://schemas.openxmlformats.org/officeDocument/2006/relationships" r:embed="rId6"/>
              </a:buBlip>
            </a:pPr>
            <a:endParaRPr lang="en-US" sz="1100" dirty="0">
              <a:solidFill>
                <a:schemeClr val="tx1"/>
              </a:solidFill>
              <a:latin typeface="Verdana" pitchFamily="34" charset="0"/>
            </a:endParaRPr>
          </a:p>
        </xdr:txBody>
      </xdr:sp>
      <xdr:sp macro="" textlink="">
        <xdr:nvSpPr>
          <xdr:cNvPr id="13" name="Arrow: Bent-Up 12">
            <a:extLst>
              <a:ext uri="{FF2B5EF4-FFF2-40B4-BE49-F238E27FC236}">
                <a16:creationId xmlns:a16="http://schemas.microsoft.com/office/drawing/2014/main" id="{ECF83B9C-13AB-4EF7-9CBA-B19917F09813}"/>
              </a:ext>
            </a:extLst>
          </xdr:cNvPr>
          <xdr:cNvSpPr/>
        </xdr:nvSpPr>
        <xdr:spPr>
          <a:xfrm rot="16200000" flipH="1">
            <a:off x="10994802" y="4078689"/>
            <a:ext cx="766535" cy="496662"/>
          </a:xfrm>
          <a:prstGeom prst="bentUpArrow">
            <a:avLst/>
          </a:prstGeom>
          <a:solidFill>
            <a:schemeClr val="bg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91440" tIns="91440" rIns="91440" bIns="91440" rtlCol="0" anchor="ctr">
            <a:normAutofit/>
          </a:bodyPr>
          <a:lstStyle/>
          <a:p>
            <a:pPr marL="342900" indent="-342900" algn="l">
              <a:buBlip>
                <a:blip xmlns:r="http://schemas.openxmlformats.org/officeDocument/2006/relationships" r:embed="rId6"/>
              </a:buBlip>
            </a:pPr>
            <a:endParaRPr lang="en-US" sz="1100" dirty="0">
              <a:solidFill>
                <a:schemeClr val="tx1"/>
              </a:solidFill>
              <a:latin typeface="Verdana" pitchFamily="34" charset="0"/>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5</xdr:col>
      <xdr:colOff>190500</xdr:colOff>
      <xdr:row>2</xdr:row>
      <xdr:rowOff>169334</xdr:rowOff>
    </xdr:from>
    <xdr:to>
      <xdr:col>17</xdr:col>
      <xdr:colOff>0</xdr:colOff>
      <xdr:row>32</xdr:row>
      <xdr:rowOff>63500</xdr:rowOff>
    </xdr:to>
    <xdr:graphicFrame macro="">
      <xdr:nvGraphicFramePr>
        <xdr:cNvPr id="12346" name="Chart 1">
          <a:extLst>
            <a:ext uri="{FF2B5EF4-FFF2-40B4-BE49-F238E27FC236}">
              <a16:creationId xmlns:a16="http://schemas.microsoft.com/office/drawing/2014/main" id="{9A82BEF1-D154-4927-936E-988B1A1394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270</xdr:colOff>
      <xdr:row>0</xdr:row>
      <xdr:rowOff>4540</xdr:rowOff>
    </xdr:from>
    <xdr:to>
      <xdr:col>1</xdr:col>
      <xdr:colOff>381743</xdr:colOff>
      <xdr:row>2</xdr:row>
      <xdr:rowOff>47176</xdr:rowOff>
    </xdr:to>
    <xdr:pic>
      <xdr:nvPicPr>
        <xdr:cNvPr id="12348" name="Picture 3">
          <a:hlinkClick xmlns:r="http://schemas.openxmlformats.org/officeDocument/2006/relationships" r:id="rId2"/>
          <a:extLst>
            <a:ext uri="{FF2B5EF4-FFF2-40B4-BE49-F238E27FC236}">
              <a16:creationId xmlns:a16="http://schemas.microsoft.com/office/drawing/2014/main" id="{4A9C24D9-7854-41EB-9A63-BAD67B2F427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bwMode="auto">
        <a:xfrm>
          <a:off x="270" y="4540"/>
          <a:ext cx="798759" cy="7928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17</xdr:col>
      <xdr:colOff>177800</xdr:colOff>
      <xdr:row>8</xdr:row>
      <xdr:rowOff>38100</xdr:rowOff>
    </xdr:from>
    <xdr:to>
      <xdr:col>27</xdr:col>
      <xdr:colOff>552450</xdr:colOff>
      <xdr:row>21</xdr:row>
      <xdr:rowOff>152400</xdr:rowOff>
    </xdr:to>
    <xdr:graphicFrame macro="">
      <xdr:nvGraphicFramePr>
        <xdr:cNvPr id="37908" name="Chart 1">
          <a:extLst>
            <a:ext uri="{FF2B5EF4-FFF2-40B4-BE49-F238E27FC236}">
              <a16:creationId xmlns:a16="http://schemas.microsoft.com/office/drawing/2014/main" id="{AC87200D-8DDE-4710-AE6A-C306C27D72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6222</xdr:colOff>
      <xdr:row>0</xdr:row>
      <xdr:rowOff>0</xdr:rowOff>
    </xdr:from>
    <xdr:to>
      <xdr:col>2</xdr:col>
      <xdr:colOff>25527</xdr:colOff>
      <xdr:row>2</xdr:row>
      <xdr:rowOff>63500</xdr:rowOff>
    </xdr:to>
    <xdr:pic>
      <xdr:nvPicPr>
        <xdr:cNvPr id="16412" name="Picture 9">
          <a:hlinkClick xmlns:r="http://schemas.openxmlformats.org/officeDocument/2006/relationships" r:id="rId1"/>
          <a:extLst>
            <a:ext uri="{FF2B5EF4-FFF2-40B4-BE49-F238E27FC236}">
              <a16:creationId xmlns:a16="http://schemas.microsoft.com/office/drawing/2014/main" id="{D13C7447-AF07-447E-8898-5176A8087BF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6222" y="0"/>
          <a:ext cx="82575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14852</xdr:colOff>
      <xdr:row>0</xdr:row>
      <xdr:rowOff>4236</xdr:rowOff>
    </xdr:from>
    <xdr:to>
      <xdr:col>2</xdr:col>
      <xdr:colOff>107986</xdr:colOff>
      <xdr:row>3</xdr:row>
      <xdr:rowOff>2119</xdr:rowOff>
    </xdr:to>
    <xdr:pic>
      <xdr:nvPicPr>
        <xdr:cNvPr id="2071" name="Picture 4">
          <a:hlinkClick xmlns:r="http://schemas.openxmlformats.org/officeDocument/2006/relationships" r:id="rId1"/>
          <a:extLst>
            <a:ext uri="{FF2B5EF4-FFF2-40B4-BE49-F238E27FC236}">
              <a16:creationId xmlns:a16="http://schemas.microsoft.com/office/drawing/2014/main" id="{DCE6FDF7-D379-4D30-B88B-204F3480093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852" y="4236"/>
          <a:ext cx="802217" cy="7916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6401</xdr:colOff>
      <xdr:row>0</xdr:row>
      <xdr:rowOff>2724</xdr:rowOff>
    </xdr:from>
    <xdr:to>
      <xdr:col>1</xdr:col>
      <xdr:colOff>380143</xdr:colOff>
      <xdr:row>2</xdr:row>
      <xdr:rowOff>49442</xdr:rowOff>
    </xdr:to>
    <xdr:pic>
      <xdr:nvPicPr>
        <xdr:cNvPr id="3118" name="Picture 27">
          <a:hlinkClick xmlns:r="http://schemas.openxmlformats.org/officeDocument/2006/relationships" r:id="rId1"/>
          <a:extLst>
            <a:ext uri="{FF2B5EF4-FFF2-40B4-BE49-F238E27FC236}">
              <a16:creationId xmlns:a16="http://schemas.microsoft.com/office/drawing/2014/main" id="{3BE1BF63-C08D-427A-91A4-E989B6884B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01" y="2724"/>
          <a:ext cx="791028" cy="787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349250</xdr:colOff>
      <xdr:row>2</xdr:row>
      <xdr:rowOff>6350</xdr:rowOff>
    </xdr:to>
    <xdr:pic>
      <xdr:nvPicPr>
        <xdr:cNvPr id="6197" name="Picture 32">
          <a:hlinkClick xmlns:r="http://schemas.openxmlformats.org/officeDocument/2006/relationships" r:id="rId1"/>
          <a:extLst>
            <a:ext uri="{FF2B5EF4-FFF2-40B4-BE49-F238E27FC236}">
              <a16:creationId xmlns:a16="http://schemas.microsoft.com/office/drawing/2014/main" id="{EED586FC-B3DB-4240-885C-EC45DC192AB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62000"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4267</xdr:colOff>
      <xdr:row>0</xdr:row>
      <xdr:rowOff>0</xdr:rowOff>
    </xdr:from>
    <xdr:to>
      <xdr:col>2</xdr:col>
      <xdr:colOff>183126</xdr:colOff>
      <xdr:row>2</xdr:row>
      <xdr:rowOff>85725</xdr:rowOff>
    </xdr:to>
    <xdr:pic>
      <xdr:nvPicPr>
        <xdr:cNvPr id="20540" name="Picture 3">
          <a:hlinkClick xmlns:r="http://schemas.openxmlformats.org/officeDocument/2006/relationships" r:id="rId1"/>
          <a:extLst>
            <a:ext uri="{FF2B5EF4-FFF2-40B4-BE49-F238E27FC236}">
              <a16:creationId xmlns:a16="http://schemas.microsoft.com/office/drawing/2014/main" id="{3E314BF4-9C4D-418D-A505-40519E80C6E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67" y="0"/>
          <a:ext cx="842434" cy="8233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342900</xdr:colOff>
      <xdr:row>2</xdr:row>
      <xdr:rowOff>6350</xdr:rowOff>
    </xdr:to>
    <xdr:pic>
      <xdr:nvPicPr>
        <xdr:cNvPr id="2" name="Picture 32">
          <a:hlinkClick xmlns:r="http://schemas.openxmlformats.org/officeDocument/2006/relationships" r:id="rId1"/>
          <a:extLst>
            <a:ext uri="{FF2B5EF4-FFF2-40B4-BE49-F238E27FC236}">
              <a16:creationId xmlns:a16="http://schemas.microsoft.com/office/drawing/2014/main" id="{0A06C989-81A0-4050-AFC7-E847AAAD4CB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62000"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342900</xdr:colOff>
      <xdr:row>2</xdr:row>
      <xdr:rowOff>44450</xdr:rowOff>
    </xdr:to>
    <xdr:pic>
      <xdr:nvPicPr>
        <xdr:cNvPr id="3" name="Picture 32">
          <a:hlinkClick xmlns:r="http://schemas.openxmlformats.org/officeDocument/2006/relationships" r:id="rId1"/>
          <a:extLst>
            <a:ext uri="{FF2B5EF4-FFF2-40B4-BE49-F238E27FC236}">
              <a16:creationId xmlns:a16="http://schemas.microsoft.com/office/drawing/2014/main" id="{E2CBC8F1-E539-4B9E-90FF-2B5226E562E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62000"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384175</xdr:colOff>
      <xdr:row>2</xdr:row>
      <xdr:rowOff>31750</xdr:rowOff>
    </xdr:to>
    <xdr:pic>
      <xdr:nvPicPr>
        <xdr:cNvPr id="4126" name="Picture 11">
          <a:hlinkClick xmlns:r="http://schemas.openxmlformats.org/officeDocument/2006/relationships" r:id="rId1"/>
          <a:extLst>
            <a:ext uri="{FF2B5EF4-FFF2-40B4-BE49-F238E27FC236}">
              <a16:creationId xmlns:a16="http://schemas.microsoft.com/office/drawing/2014/main" id="{AA046E66-2A92-4868-A100-7F97D6D7B44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803275" cy="793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400050</xdr:colOff>
      <xdr:row>2</xdr:row>
      <xdr:rowOff>107950</xdr:rowOff>
    </xdr:to>
    <xdr:pic>
      <xdr:nvPicPr>
        <xdr:cNvPr id="2" name="Picture 10">
          <a:hlinkClick xmlns:r="http://schemas.openxmlformats.org/officeDocument/2006/relationships" r:id="rId1"/>
          <a:extLst>
            <a:ext uri="{FF2B5EF4-FFF2-40B4-BE49-F238E27FC236}">
              <a16:creationId xmlns:a16="http://schemas.microsoft.com/office/drawing/2014/main" id="{EC46374D-70C3-467A-92A5-A04D76B0601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812800" cy="812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833437</xdr:colOff>
      <xdr:row>8</xdr:row>
      <xdr:rowOff>23812</xdr:rowOff>
    </xdr:from>
    <xdr:to>
      <xdr:col>5</xdr:col>
      <xdr:colOff>603250</xdr:colOff>
      <xdr:row>12</xdr:row>
      <xdr:rowOff>95249</xdr:rowOff>
    </xdr:to>
    <xdr:sp macro="" textlink="">
      <xdr:nvSpPr>
        <xdr:cNvPr id="3" name="Rectangle 2">
          <a:extLst>
            <a:ext uri="{FF2B5EF4-FFF2-40B4-BE49-F238E27FC236}">
              <a16:creationId xmlns:a16="http://schemas.microsoft.com/office/drawing/2014/main" id="{C191D882-F8E5-4E3E-9F0C-0832D6B6984B}"/>
            </a:ext>
          </a:extLst>
        </xdr:cNvPr>
        <xdr:cNvSpPr/>
      </xdr:nvSpPr>
      <xdr:spPr>
        <a:xfrm>
          <a:off x="2690812" y="1865312"/>
          <a:ext cx="1833563" cy="801687"/>
        </a:xfrm>
        <a:prstGeom prst="rect">
          <a:avLst/>
        </a:prstGeom>
        <a:solidFill>
          <a:schemeClr val="bg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91440" tIns="91440" rIns="91440" bIns="91440" rtlCol="0" anchor="ctr">
          <a:normAutofit/>
        </a:bodyPr>
        <a:lstStyle/>
        <a:p>
          <a:pPr marL="342900" indent="-342900" algn="l">
            <a:buBlip>
              <a:blip xmlns:r="http://schemas.openxmlformats.org/officeDocument/2006/relationships" r:embed="rId3"/>
            </a:buBlip>
          </a:pPr>
          <a:r>
            <a:rPr lang="en-US" sz="1100" dirty="0">
              <a:solidFill>
                <a:schemeClr val="tx1"/>
              </a:solidFill>
              <a:latin typeface="Verdana" pitchFamily="34" charset="0"/>
            </a:rPr>
            <a:t>Dogma</a:t>
          </a:r>
          <a:r>
            <a:rPr lang="en-US" sz="1100" baseline="0" dirty="0">
              <a:solidFill>
                <a:schemeClr val="tx1"/>
              </a:solidFill>
              <a:latin typeface="Verdana" pitchFamily="34" charset="0"/>
            </a:rPr>
            <a:t> #1:</a:t>
          </a:r>
          <a:endParaRPr lang="en-DE" sz="1100" dirty="0">
            <a:solidFill>
              <a:schemeClr val="tx1"/>
            </a:solidFill>
            <a:latin typeface="Verdana" pitchFamily="34" charset="0"/>
          </a:endParaRPr>
        </a:p>
      </xdr:txBody>
    </xdr:sp>
    <xdr:clientData/>
  </xdr:twoCellAnchor>
  <xdr:twoCellAnchor>
    <xdr:from>
      <xdr:col>5</xdr:col>
      <xdr:colOff>628649</xdr:colOff>
      <xdr:row>12</xdr:row>
      <xdr:rowOff>176212</xdr:rowOff>
    </xdr:from>
    <xdr:to>
      <xdr:col>7</xdr:col>
      <xdr:colOff>398462</xdr:colOff>
      <xdr:row>17</xdr:row>
      <xdr:rowOff>65086</xdr:rowOff>
    </xdr:to>
    <xdr:sp macro="" textlink="">
      <xdr:nvSpPr>
        <xdr:cNvPr id="4" name="Rectangle 3">
          <a:extLst>
            <a:ext uri="{FF2B5EF4-FFF2-40B4-BE49-F238E27FC236}">
              <a16:creationId xmlns:a16="http://schemas.microsoft.com/office/drawing/2014/main" id="{7222ECAC-5308-4BB6-AE3B-2CB168D9DBCF}"/>
            </a:ext>
          </a:extLst>
        </xdr:cNvPr>
        <xdr:cNvSpPr/>
      </xdr:nvSpPr>
      <xdr:spPr>
        <a:xfrm>
          <a:off x="4549774" y="2747962"/>
          <a:ext cx="1833563" cy="801687"/>
        </a:xfrm>
        <a:prstGeom prst="rect">
          <a:avLst/>
        </a:prstGeom>
        <a:solidFill>
          <a:schemeClr val="bg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91440" tIns="91440" rIns="91440" bIns="91440" rtlCol="0" anchor="ctr">
          <a:normAutofit/>
        </a:bodyPr>
        <a:lstStyle/>
        <a:p>
          <a:pPr marL="342900" indent="-342900" algn="l">
            <a:buBlip>
              <a:blip xmlns:r="http://schemas.openxmlformats.org/officeDocument/2006/relationships" r:embed="rId3"/>
            </a:buBlip>
          </a:pPr>
          <a:r>
            <a:rPr lang="en-US" sz="1100" dirty="0">
              <a:solidFill>
                <a:schemeClr val="tx1"/>
              </a:solidFill>
              <a:latin typeface="Verdana" pitchFamily="34" charset="0"/>
            </a:rPr>
            <a:t>Dogma</a:t>
          </a:r>
          <a:r>
            <a:rPr lang="en-US" sz="1100" baseline="0" dirty="0">
              <a:solidFill>
                <a:schemeClr val="tx1"/>
              </a:solidFill>
              <a:latin typeface="Verdana" pitchFamily="34" charset="0"/>
            </a:rPr>
            <a:t> #2:</a:t>
          </a:r>
          <a:endParaRPr lang="en-DE" sz="1100" dirty="0">
            <a:solidFill>
              <a:schemeClr val="tx1"/>
            </a:solidFill>
            <a:latin typeface="Verdana" pitchFamily="34"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11225</xdr:colOff>
      <xdr:row>0</xdr:row>
      <xdr:rowOff>1408</xdr:rowOff>
    </xdr:from>
    <xdr:to>
      <xdr:col>2</xdr:col>
      <xdr:colOff>102947</xdr:colOff>
      <xdr:row>2</xdr:row>
      <xdr:rowOff>50797</xdr:rowOff>
    </xdr:to>
    <xdr:pic>
      <xdr:nvPicPr>
        <xdr:cNvPr id="2" name="Picture 5">
          <a:hlinkClick xmlns:r="http://schemas.openxmlformats.org/officeDocument/2006/relationships" r:id="rId1"/>
          <a:extLst>
            <a:ext uri="{FF2B5EF4-FFF2-40B4-BE49-F238E27FC236}">
              <a16:creationId xmlns:a16="http://schemas.microsoft.com/office/drawing/2014/main" id="{1FEA2EDD-1359-4BA6-8412-8C28C79B01C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225" y="1408"/>
          <a:ext cx="796572" cy="7986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3175</xdr:colOff>
      <xdr:row>0</xdr:row>
      <xdr:rowOff>3175</xdr:rowOff>
    </xdr:from>
    <xdr:to>
      <xdr:col>1</xdr:col>
      <xdr:colOff>388408</xdr:colOff>
      <xdr:row>2</xdr:row>
      <xdr:rowOff>25400</xdr:rowOff>
    </xdr:to>
    <xdr:pic>
      <xdr:nvPicPr>
        <xdr:cNvPr id="31764" name="Picture 1">
          <a:hlinkClick xmlns:r="http://schemas.openxmlformats.org/officeDocument/2006/relationships" r:id="rId1"/>
          <a:extLst>
            <a:ext uri="{FF2B5EF4-FFF2-40B4-BE49-F238E27FC236}">
              <a16:creationId xmlns:a16="http://schemas.microsoft.com/office/drawing/2014/main" id="{0652BFE8-163D-4C01-99F8-3C5448668C0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75" y="3175"/>
          <a:ext cx="787400" cy="78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4158</xdr:colOff>
      <xdr:row>0</xdr:row>
      <xdr:rowOff>2116</xdr:rowOff>
    </xdr:from>
    <xdr:to>
      <xdr:col>1</xdr:col>
      <xdr:colOff>395741</xdr:colOff>
      <xdr:row>3</xdr:row>
      <xdr:rowOff>165099</xdr:rowOff>
    </xdr:to>
    <xdr:pic>
      <xdr:nvPicPr>
        <xdr:cNvPr id="32788" name="Picture 1">
          <a:hlinkClick xmlns:r="http://schemas.openxmlformats.org/officeDocument/2006/relationships" r:id="rId1"/>
          <a:extLst>
            <a:ext uri="{FF2B5EF4-FFF2-40B4-BE49-F238E27FC236}">
              <a16:creationId xmlns:a16="http://schemas.microsoft.com/office/drawing/2014/main" id="{105DBFC9-1023-4FBC-8907-75DB0FD334C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58" y="2116"/>
          <a:ext cx="806450" cy="806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xdr:from>
      <xdr:col>3</xdr:col>
      <xdr:colOff>952500</xdr:colOff>
      <xdr:row>13</xdr:row>
      <xdr:rowOff>0</xdr:rowOff>
    </xdr:from>
    <xdr:to>
      <xdr:col>4</xdr:col>
      <xdr:colOff>946150</xdr:colOff>
      <xdr:row>13</xdr:row>
      <xdr:rowOff>0</xdr:rowOff>
    </xdr:to>
    <xdr:sp macro="" textlink="">
      <xdr:nvSpPr>
        <xdr:cNvPr id="122106" name="Rectangle 5">
          <a:extLst>
            <a:ext uri="{FF2B5EF4-FFF2-40B4-BE49-F238E27FC236}">
              <a16:creationId xmlns:a16="http://schemas.microsoft.com/office/drawing/2014/main" id="{A2A1450B-7928-41C1-9300-BFF2A14FCCF4}"/>
            </a:ext>
          </a:extLst>
        </xdr:cNvPr>
        <xdr:cNvSpPr>
          <a:spLocks noChangeArrowheads="1"/>
        </xdr:cNvSpPr>
      </xdr:nvSpPr>
      <xdr:spPr bwMode="auto">
        <a:xfrm>
          <a:off x="2882900" y="3276600"/>
          <a:ext cx="9588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952500</xdr:colOff>
      <xdr:row>13</xdr:row>
      <xdr:rowOff>0</xdr:rowOff>
    </xdr:from>
    <xdr:to>
      <xdr:col>4</xdr:col>
      <xdr:colOff>946150</xdr:colOff>
      <xdr:row>13</xdr:row>
      <xdr:rowOff>0</xdr:rowOff>
    </xdr:to>
    <xdr:sp macro="" textlink="">
      <xdr:nvSpPr>
        <xdr:cNvPr id="122108" name="Rectangle 10">
          <a:extLst>
            <a:ext uri="{FF2B5EF4-FFF2-40B4-BE49-F238E27FC236}">
              <a16:creationId xmlns:a16="http://schemas.microsoft.com/office/drawing/2014/main" id="{C35C6CF0-F066-49E8-A806-0AFED2026277}"/>
            </a:ext>
          </a:extLst>
        </xdr:cNvPr>
        <xdr:cNvSpPr>
          <a:spLocks noChangeArrowheads="1"/>
        </xdr:cNvSpPr>
      </xdr:nvSpPr>
      <xdr:spPr bwMode="auto">
        <a:xfrm>
          <a:off x="2882900" y="3276600"/>
          <a:ext cx="9588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0</xdr:colOff>
      <xdr:row>19</xdr:row>
      <xdr:rowOff>0</xdr:rowOff>
    </xdr:from>
    <xdr:to>
      <xdr:col>5</xdr:col>
      <xdr:colOff>952500</xdr:colOff>
      <xdr:row>20</xdr:row>
      <xdr:rowOff>0</xdr:rowOff>
    </xdr:to>
    <xdr:sp macro="" textlink="">
      <xdr:nvSpPr>
        <xdr:cNvPr id="122109" name="Rectangle 23">
          <a:extLst>
            <a:ext uri="{FF2B5EF4-FFF2-40B4-BE49-F238E27FC236}">
              <a16:creationId xmlns:a16="http://schemas.microsoft.com/office/drawing/2014/main" id="{D941C965-64CD-4015-9D93-8EA989EB70BA}"/>
            </a:ext>
          </a:extLst>
        </xdr:cNvPr>
        <xdr:cNvSpPr>
          <a:spLocks noChangeArrowheads="1"/>
        </xdr:cNvSpPr>
      </xdr:nvSpPr>
      <xdr:spPr bwMode="auto">
        <a:xfrm>
          <a:off x="3860800" y="4305300"/>
          <a:ext cx="9525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12700</xdr:colOff>
      <xdr:row>18</xdr:row>
      <xdr:rowOff>0</xdr:rowOff>
    </xdr:from>
    <xdr:to>
      <xdr:col>3</xdr:col>
      <xdr:colOff>0</xdr:colOff>
      <xdr:row>18</xdr:row>
      <xdr:rowOff>0</xdr:rowOff>
    </xdr:to>
    <xdr:sp macro="" textlink="">
      <xdr:nvSpPr>
        <xdr:cNvPr id="122116" name="Rectangle 64">
          <a:extLst>
            <a:ext uri="{FF2B5EF4-FFF2-40B4-BE49-F238E27FC236}">
              <a16:creationId xmlns:a16="http://schemas.microsoft.com/office/drawing/2014/main" id="{9504984A-D4A6-4D72-8FF1-543AA3B0C7BC}"/>
            </a:ext>
          </a:extLst>
        </xdr:cNvPr>
        <xdr:cNvSpPr>
          <a:spLocks noChangeArrowheads="1"/>
        </xdr:cNvSpPr>
      </xdr:nvSpPr>
      <xdr:spPr bwMode="auto">
        <a:xfrm>
          <a:off x="977900" y="4133850"/>
          <a:ext cx="952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952500</xdr:colOff>
      <xdr:row>11</xdr:row>
      <xdr:rowOff>349250</xdr:rowOff>
    </xdr:from>
    <xdr:to>
      <xdr:col>4</xdr:col>
      <xdr:colOff>946150</xdr:colOff>
      <xdr:row>12</xdr:row>
      <xdr:rowOff>349250</xdr:rowOff>
    </xdr:to>
    <xdr:sp macro="" textlink="">
      <xdr:nvSpPr>
        <xdr:cNvPr id="122118" name="Rectangle 71">
          <a:extLst>
            <a:ext uri="{FF2B5EF4-FFF2-40B4-BE49-F238E27FC236}">
              <a16:creationId xmlns:a16="http://schemas.microsoft.com/office/drawing/2014/main" id="{01F8083E-EBCC-4271-A093-6D96B413CFDD}"/>
            </a:ext>
          </a:extLst>
        </xdr:cNvPr>
        <xdr:cNvSpPr>
          <a:spLocks noChangeArrowheads="1"/>
        </xdr:cNvSpPr>
      </xdr:nvSpPr>
      <xdr:spPr bwMode="auto">
        <a:xfrm>
          <a:off x="2882900" y="3105150"/>
          <a:ext cx="9588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952500</xdr:colOff>
      <xdr:row>9</xdr:row>
      <xdr:rowOff>349250</xdr:rowOff>
    </xdr:from>
    <xdr:to>
      <xdr:col>5</xdr:col>
      <xdr:colOff>946150</xdr:colOff>
      <xdr:row>10</xdr:row>
      <xdr:rowOff>349250</xdr:rowOff>
    </xdr:to>
    <xdr:sp macro="" textlink="">
      <xdr:nvSpPr>
        <xdr:cNvPr id="122121" name="Rectangle 78">
          <a:extLst>
            <a:ext uri="{FF2B5EF4-FFF2-40B4-BE49-F238E27FC236}">
              <a16:creationId xmlns:a16="http://schemas.microsoft.com/office/drawing/2014/main" id="{58206837-8567-4F35-AE0E-66779183845D}"/>
            </a:ext>
          </a:extLst>
        </xdr:cNvPr>
        <xdr:cNvSpPr>
          <a:spLocks noChangeArrowheads="1"/>
        </xdr:cNvSpPr>
      </xdr:nvSpPr>
      <xdr:spPr bwMode="auto">
        <a:xfrm>
          <a:off x="3848100" y="2762250"/>
          <a:ext cx="9588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952500</xdr:colOff>
      <xdr:row>11</xdr:row>
      <xdr:rowOff>349250</xdr:rowOff>
    </xdr:from>
    <xdr:to>
      <xdr:col>5</xdr:col>
      <xdr:colOff>946150</xdr:colOff>
      <xdr:row>12</xdr:row>
      <xdr:rowOff>349250</xdr:rowOff>
    </xdr:to>
    <xdr:sp macro="" textlink="">
      <xdr:nvSpPr>
        <xdr:cNvPr id="122122" name="Rectangle 79">
          <a:extLst>
            <a:ext uri="{FF2B5EF4-FFF2-40B4-BE49-F238E27FC236}">
              <a16:creationId xmlns:a16="http://schemas.microsoft.com/office/drawing/2014/main" id="{9B9C3EAF-92B2-417B-97AF-010DBDCADB85}"/>
            </a:ext>
          </a:extLst>
        </xdr:cNvPr>
        <xdr:cNvSpPr>
          <a:spLocks noChangeArrowheads="1"/>
        </xdr:cNvSpPr>
      </xdr:nvSpPr>
      <xdr:spPr bwMode="auto">
        <a:xfrm>
          <a:off x="3848100" y="3105150"/>
          <a:ext cx="9588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952500</xdr:colOff>
      <xdr:row>9</xdr:row>
      <xdr:rowOff>349250</xdr:rowOff>
    </xdr:from>
    <xdr:to>
      <xdr:col>5</xdr:col>
      <xdr:colOff>946150</xdr:colOff>
      <xdr:row>10</xdr:row>
      <xdr:rowOff>0</xdr:rowOff>
    </xdr:to>
    <xdr:sp macro="" textlink="">
      <xdr:nvSpPr>
        <xdr:cNvPr id="122123" name="Rectangle 81">
          <a:extLst>
            <a:ext uri="{FF2B5EF4-FFF2-40B4-BE49-F238E27FC236}">
              <a16:creationId xmlns:a16="http://schemas.microsoft.com/office/drawing/2014/main" id="{B4FB7082-5917-42E2-8FD2-67B93F49C03F}"/>
            </a:ext>
          </a:extLst>
        </xdr:cNvPr>
        <xdr:cNvSpPr>
          <a:spLocks noChangeArrowheads="1"/>
        </xdr:cNvSpPr>
      </xdr:nvSpPr>
      <xdr:spPr bwMode="auto">
        <a:xfrm>
          <a:off x="3848100" y="2762250"/>
          <a:ext cx="9588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952500</xdr:colOff>
      <xdr:row>10</xdr:row>
      <xdr:rowOff>0</xdr:rowOff>
    </xdr:from>
    <xdr:to>
      <xdr:col>5</xdr:col>
      <xdr:colOff>946150</xdr:colOff>
      <xdr:row>10</xdr:row>
      <xdr:rowOff>0</xdr:rowOff>
    </xdr:to>
    <xdr:sp macro="" textlink="">
      <xdr:nvSpPr>
        <xdr:cNvPr id="122124" name="Rectangle 82">
          <a:extLst>
            <a:ext uri="{FF2B5EF4-FFF2-40B4-BE49-F238E27FC236}">
              <a16:creationId xmlns:a16="http://schemas.microsoft.com/office/drawing/2014/main" id="{D0684871-C503-4DFA-9760-B4559D55EADE}"/>
            </a:ext>
          </a:extLst>
        </xdr:cNvPr>
        <xdr:cNvSpPr>
          <a:spLocks noChangeArrowheads="1"/>
        </xdr:cNvSpPr>
      </xdr:nvSpPr>
      <xdr:spPr bwMode="auto">
        <a:xfrm>
          <a:off x="3848100" y="2762250"/>
          <a:ext cx="9588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952500</xdr:colOff>
      <xdr:row>10</xdr:row>
      <xdr:rowOff>0</xdr:rowOff>
    </xdr:from>
    <xdr:to>
      <xdr:col>5</xdr:col>
      <xdr:colOff>946150</xdr:colOff>
      <xdr:row>10</xdr:row>
      <xdr:rowOff>349250</xdr:rowOff>
    </xdr:to>
    <xdr:sp macro="" textlink="">
      <xdr:nvSpPr>
        <xdr:cNvPr id="122125" name="Rectangle 83">
          <a:extLst>
            <a:ext uri="{FF2B5EF4-FFF2-40B4-BE49-F238E27FC236}">
              <a16:creationId xmlns:a16="http://schemas.microsoft.com/office/drawing/2014/main" id="{386BF25C-AE61-4FBF-BF6A-1AA1D0B62913}"/>
            </a:ext>
          </a:extLst>
        </xdr:cNvPr>
        <xdr:cNvSpPr>
          <a:spLocks noChangeArrowheads="1"/>
        </xdr:cNvSpPr>
      </xdr:nvSpPr>
      <xdr:spPr bwMode="auto">
        <a:xfrm>
          <a:off x="3848100" y="2762250"/>
          <a:ext cx="9588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12700</xdr:colOff>
      <xdr:row>18</xdr:row>
      <xdr:rowOff>0</xdr:rowOff>
    </xdr:from>
    <xdr:to>
      <xdr:col>5</xdr:col>
      <xdr:colOff>0</xdr:colOff>
      <xdr:row>18</xdr:row>
      <xdr:rowOff>0</xdr:rowOff>
    </xdr:to>
    <xdr:sp macro="" textlink="">
      <xdr:nvSpPr>
        <xdr:cNvPr id="122126" name="Rectangle 85">
          <a:extLst>
            <a:ext uri="{FF2B5EF4-FFF2-40B4-BE49-F238E27FC236}">
              <a16:creationId xmlns:a16="http://schemas.microsoft.com/office/drawing/2014/main" id="{806EBEAF-ABAE-4BCD-9D77-B8D45F814AAC}"/>
            </a:ext>
          </a:extLst>
        </xdr:cNvPr>
        <xdr:cNvSpPr>
          <a:spLocks noChangeArrowheads="1"/>
        </xdr:cNvSpPr>
      </xdr:nvSpPr>
      <xdr:spPr bwMode="auto">
        <a:xfrm>
          <a:off x="2908300" y="4133850"/>
          <a:ext cx="952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0</xdr:colOff>
      <xdr:row>9</xdr:row>
      <xdr:rowOff>0</xdr:rowOff>
    </xdr:from>
    <xdr:to>
      <xdr:col>5</xdr:col>
      <xdr:colOff>952500</xdr:colOff>
      <xdr:row>10</xdr:row>
      <xdr:rowOff>0</xdr:rowOff>
    </xdr:to>
    <xdr:sp macro="" textlink="">
      <xdr:nvSpPr>
        <xdr:cNvPr id="122129" name="Rectangle 88">
          <a:extLst>
            <a:ext uri="{FF2B5EF4-FFF2-40B4-BE49-F238E27FC236}">
              <a16:creationId xmlns:a16="http://schemas.microsoft.com/office/drawing/2014/main" id="{B5F9751B-57D3-4BBB-B6C1-56D37F42DCBC}"/>
            </a:ext>
          </a:extLst>
        </xdr:cNvPr>
        <xdr:cNvSpPr>
          <a:spLocks noChangeArrowheads="1"/>
        </xdr:cNvSpPr>
      </xdr:nvSpPr>
      <xdr:spPr bwMode="auto">
        <a:xfrm>
          <a:off x="3860800" y="2590800"/>
          <a:ext cx="9525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952500</xdr:colOff>
      <xdr:row>9</xdr:row>
      <xdr:rowOff>349250</xdr:rowOff>
    </xdr:from>
    <xdr:to>
      <xdr:col>7</xdr:col>
      <xdr:colOff>0</xdr:colOff>
      <xdr:row>10</xdr:row>
      <xdr:rowOff>349250</xdr:rowOff>
    </xdr:to>
    <xdr:sp macro="" textlink="">
      <xdr:nvSpPr>
        <xdr:cNvPr id="122135" name="Rectangle 94">
          <a:extLst>
            <a:ext uri="{FF2B5EF4-FFF2-40B4-BE49-F238E27FC236}">
              <a16:creationId xmlns:a16="http://schemas.microsoft.com/office/drawing/2014/main" id="{496E986D-7671-46C7-829D-2C5C49BFF2BB}"/>
            </a:ext>
          </a:extLst>
        </xdr:cNvPr>
        <xdr:cNvSpPr>
          <a:spLocks noChangeArrowheads="1"/>
        </xdr:cNvSpPr>
      </xdr:nvSpPr>
      <xdr:spPr bwMode="auto">
        <a:xfrm>
          <a:off x="5778500" y="2762250"/>
          <a:ext cx="965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952500</xdr:colOff>
      <xdr:row>11</xdr:row>
      <xdr:rowOff>349250</xdr:rowOff>
    </xdr:from>
    <xdr:to>
      <xdr:col>7</xdr:col>
      <xdr:colOff>0</xdr:colOff>
      <xdr:row>12</xdr:row>
      <xdr:rowOff>349250</xdr:rowOff>
    </xdr:to>
    <xdr:sp macro="" textlink="">
      <xdr:nvSpPr>
        <xdr:cNvPr id="122136" name="Rectangle 95">
          <a:extLst>
            <a:ext uri="{FF2B5EF4-FFF2-40B4-BE49-F238E27FC236}">
              <a16:creationId xmlns:a16="http://schemas.microsoft.com/office/drawing/2014/main" id="{649E1382-6090-47A7-8FF3-2031590CF9A2}"/>
            </a:ext>
          </a:extLst>
        </xdr:cNvPr>
        <xdr:cNvSpPr>
          <a:spLocks noChangeArrowheads="1"/>
        </xdr:cNvSpPr>
      </xdr:nvSpPr>
      <xdr:spPr bwMode="auto">
        <a:xfrm>
          <a:off x="5778500" y="3105150"/>
          <a:ext cx="965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952500</xdr:colOff>
      <xdr:row>9</xdr:row>
      <xdr:rowOff>349250</xdr:rowOff>
    </xdr:from>
    <xdr:to>
      <xdr:col>7</xdr:col>
      <xdr:colOff>0</xdr:colOff>
      <xdr:row>10</xdr:row>
      <xdr:rowOff>0</xdr:rowOff>
    </xdr:to>
    <xdr:sp macro="" textlink="">
      <xdr:nvSpPr>
        <xdr:cNvPr id="122138" name="Rectangle 97">
          <a:extLst>
            <a:ext uri="{FF2B5EF4-FFF2-40B4-BE49-F238E27FC236}">
              <a16:creationId xmlns:a16="http://schemas.microsoft.com/office/drawing/2014/main" id="{F67F0856-8567-4EB3-8210-2DC06B9EB5B0}"/>
            </a:ext>
          </a:extLst>
        </xdr:cNvPr>
        <xdr:cNvSpPr>
          <a:spLocks noChangeArrowheads="1"/>
        </xdr:cNvSpPr>
      </xdr:nvSpPr>
      <xdr:spPr bwMode="auto">
        <a:xfrm>
          <a:off x="5778500" y="2762250"/>
          <a:ext cx="965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952500</xdr:colOff>
      <xdr:row>10</xdr:row>
      <xdr:rowOff>0</xdr:rowOff>
    </xdr:from>
    <xdr:to>
      <xdr:col>7</xdr:col>
      <xdr:colOff>0</xdr:colOff>
      <xdr:row>10</xdr:row>
      <xdr:rowOff>0</xdr:rowOff>
    </xdr:to>
    <xdr:sp macro="" textlink="">
      <xdr:nvSpPr>
        <xdr:cNvPr id="122139" name="Rectangle 98">
          <a:extLst>
            <a:ext uri="{FF2B5EF4-FFF2-40B4-BE49-F238E27FC236}">
              <a16:creationId xmlns:a16="http://schemas.microsoft.com/office/drawing/2014/main" id="{F270F07D-17AF-4352-A6E3-68607561A162}"/>
            </a:ext>
          </a:extLst>
        </xdr:cNvPr>
        <xdr:cNvSpPr>
          <a:spLocks noChangeArrowheads="1"/>
        </xdr:cNvSpPr>
      </xdr:nvSpPr>
      <xdr:spPr bwMode="auto">
        <a:xfrm>
          <a:off x="5778500" y="2762250"/>
          <a:ext cx="965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9</xdr:row>
      <xdr:rowOff>349250</xdr:rowOff>
    </xdr:from>
    <xdr:to>
      <xdr:col>7</xdr:col>
      <xdr:colOff>952500</xdr:colOff>
      <xdr:row>10</xdr:row>
      <xdr:rowOff>349250</xdr:rowOff>
    </xdr:to>
    <xdr:sp macro="" textlink="">
      <xdr:nvSpPr>
        <xdr:cNvPr id="122143" name="Rectangle 102">
          <a:extLst>
            <a:ext uri="{FF2B5EF4-FFF2-40B4-BE49-F238E27FC236}">
              <a16:creationId xmlns:a16="http://schemas.microsoft.com/office/drawing/2014/main" id="{A262B34D-EDCB-44F1-B519-73577DBB26BC}"/>
            </a:ext>
          </a:extLst>
        </xdr:cNvPr>
        <xdr:cNvSpPr>
          <a:spLocks noChangeArrowheads="1"/>
        </xdr:cNvSpPr>
      </xdr:nvSpPr>
      <xdr:spPr bwMode="auto">
        <a:xfrm>
          <a:off x="6750050" y="2762250"/>
          <a:ext cx="11239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0</xdr:colOff>
      <xdr:row>20</xdr:row>
      <xdr:rowOff>0</xdr:rowOff>
    </xdr:from>
    <xdr:to>
      <xdr:col>5</xdr:col>
      <xdr:colOff>952500</xdr:colOff>
      <xdr:row>21</xdr:row>
      <xdr:rowOff>0</xdr:rowOff>
    </xdr:to>
    <xdr:sp macro="" textlink="">
      <xdr:nvSpPr>
        <xdr:cNvPr id="122151" name="Rectangle 23">
          <a:extLst>
            <a:ext uri="{FF2B5EF4-FFF2-40B4-BE49-F238E27FC236}">
              <a16:creationId xmlns:a16="http://schemas.microsoft.com/office/drawing/2014/main" id="{B16999A2-BFF6-410A-8784-9229480E969E}"/>
            </a:ext>
          </a:extLst>
        </xdr:cNvPr>
        <xdr:cNvSpPr>
          <a:spLocks noChangeArrowheads="1"/>
        </xdr:cNvSpPr>
      </xdr:nvSpPr>
      <xdr:spPr bwMode="auto">
        <a:xfrm>
          <a:off x="3860800" y="4476750"/>
          <a:ext cx="9525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0</xdr:colOff>
      <xdr:row>21</xdr:row>
      <xdr:rowOff>0</xdr:rowOff>
    </xdr:from>
    <xdr:to>
      <xdr:col>5</xdr:col>
      <xdr:colOff>952500</xdr:colOff>
      <xdr:row>22</xdr:row>
      <xdr:rowOff>0</xdr:rowOff>
    </xdr:to>
    <xdr:sp macro="" textlink="">
      <xdr:nvSpPr>
        <xdr:cNvPr id="122152" name="Rectangle 23">
          <a:extLst>
            <a:ext uri="{FF2B5EF4-FFF2-40B4-BE49-F238E27FC236}">
              <a16:creationId xmlns:a16="http://schemas.microsoft.com/office/drawing/2014/main" id="{7CFA335B-3FD3-475B-81FD-C73827FE8DE3}"/>
            </a:ext>
          </a:extLst>
        </xdr:cNvPr>
        <xdr:cNvSpPr>
          <a:spLocks noChangeArrowheads="1"/>
        </xdr:cNvSpPr>
      </xdr:nvSpPr>
      <xdr:spPr bwMode="auto">
        <a:xfrm>
          <a:off x="3860800" y="4648200"/>
          <a:ext cx="9525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0</xdr:colOff>
      <xdr:row>22</xdr:row>
      <xdr:rowOff>0</xdr:rowOff>
    </xdr:from>
    <xdr:to>
      <xdr:col>5</xdr:col>
      <xdr:colOff>952500</xdr:colOff>
      <xdr:row>23</xdr:row>
      <xdr:rowOff>0</xdr:rowOff>
    </xdr:to>
    <xdr:sp macro="" textlink="">
      <xdr:nvSpPr>
        <xdr:cNvPr id="122153" name="Rectangle 23">
          <a:extLst>
            <a:ext uri="{FF2B5EF4-FFF2-40B4-BE49-F238E27FC236}">
              <a16:creationId xmlns:a16="http://schemas.microsoft.com/office/drawing/2014/main" id="{5243A3A4-C341-4FEB-8BD5-97532331BAEA}"/>
            </a:ext>
          </a:extLst>
        </xdr:cNvPr>
        <xdr:cNvSpPr>
          <a:spLocks noChangeArrowheads="1"/>
        </xdr:cNvSpPr>
      </xdr:nvSpPr>
      <xdr:spPr bwMode="auto">
        <a:xfrm>
          <a:off x="3860800" y="4819650"/>
          <a:ext cx="9525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0</xdr:colOff>
      <xdr:row>23</xdr:row>
      <xdr:rowOff>0</xdr:rowOff>
    </xdr:from>
    <xdr:to>
      <xdr:col>5</xdr:col>
      <xdr:colOff>952500</xdr:colOff>
      <xdr:row>24</xdr:row>
      <xdr:rowOff>0</xdr:rowOff>
    </xdr:to>
    <xdr:sp macro="" textlink="">
      <xdr:nvSpPr>
        <xdr:cNvPr id="122154" name="Rectangle 23">
          <a:extLst>
            <a:ext uri="{FF2B5EF4-FFF2-40B4-BE49-F238E27FC236}">
              <a16:creationId xmlns:a16="http://schemas.microsoft.com/office/drawing/2014/main" id="{D4DF15D8-BC27-40BE-AFFC-215F74763DA2}"/>
            </a:ext>
          </a:extLst>
        </xdr:cNvPr>
        <xdr:cNvSpPr>
          <a:spLocks noChangeArrowheads="1"/>
        </xdr:cNvSpPr>
      </xdr:nvSpPr>
      <xdr:spPr bwMode="auto">
        <a:xfrm>
          <a:off x="3860800" y="4991100"/>
          <a:ext cx="9525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0</xdr:colOff>
      <xdr:row>24</xdr:row>
      <xdr:rowOff>0</xdr:rowOff>
    </xdr:from>
    <xdr:to>
      <xdr:col>5</xdr:col>
      <xdr:colOff>952500</xdr:colOff>
      <xdr:row>25</xdr:row>
      <xdr:rowOff>0</xdr:rowOff>
    </xdr:to>
    <xdr:sp macro="" textlink="">
      <xdr:nvSpPr>
        <xdr:cNvPr id="122155" name="Rectangle 23">
          <a:extLst>
            <a:ext uri="{FF2B5EF4-FFF2-40B4-BE49-F238E27FC236}">
              <a16:creationId xmlns:a16="http://schemas.microsoft.com/office/drawing/2014/main" id="{0D4ADFAE-511D-4D6A-A382-B0C483548B39}"/>
            </a:ext>
          </a:extLst>
        </xdr:cNvPr>
        <xdr:cNvSpPr>
          <a:spLocks noChangeArrowheads="1"/>
        </xdr:cNvSpPr>
      </xdr:nvSpPr>
      <xdr:spPr bwMode="auto">
        <a:xfrm>
          <a:off x="3860800" y="5162550"/>
          <a:ext cx="9525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0</xdr:colOff>
      <xdr:row>25</xdr:row>
      <xdr:rowOff>0</xdr:rowOff>
    </xdr:from>
    <xdr:to>
      <xdr:col>5</xdr:col>
      <xdr:colOff>952500</xdr:colOff>
      <xdr:row>26</xdr:row>
      <xdr:rowOff>0</xdr:rowOff>
    </xdr:to>
    <xdr:sp macro="" textlink="">
      <xdr:nvSpPr>
        <xdr:cNvPr id="122156" name="Rectangle 23">
          <a:extLst>
            <a:ext uri="{FF2B5EF4-FFF2-40B4-BE49-F238E27FC236}">
              <a16:creationId xmlns:a16="http://schemas.microsoft.com/office/drawing/2014/main" id="{DB6D51A2-2BC7-4321-8A9C-E4DC9CA3BDCE}"/>
            </a:ext>
          </a:extLst>
        </xdr:cNvPr>
        <xdr:cNvSpPr>
          <a:spLocks noChangeArrowheads="1"/>
        </xdr:cNvSpPr>
      </xdr:nvSpPr>
      <xdr:spPr bwMode="auto">
        <a:xfrm>
          <a:off x="3860800" y="5334000"/>
          <a:ext cx="9525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0</xdr:colOff>
      <xdr:row>26</xdr:row>
      <xdr:rowOff>0</xdr:rowOff>
    </xdr:from>
    <xdr:to>
      <xdr:col>5</xdr:col>
      <xdr:colOff>952500</xdr:colOff>
      <xdr:row>27</xdr:row>
      <xdr:rowOff>0</xdr:rowOff>
    </xdr:to>
    <xdr:sp macro="" textlink="">
      <xdr:nvSpPr>
        <xdr:cNvPr id="122157" name="Rectangle 23">
          <a:extLst>
            <a:ext uri="{FF2B5EF4-FFF2-40B4-BE49-F238E27FC236}">
              <a16:creationId xmlns:a16="http://schemas.microsoft.com/office/drawing/2014/main" id="{31076025-9FAE-48B6-B8BC-5FDF38AB50AC}"/>
            </a:ext>
          </a:extLst>
        </xdr:cNvPr>
        <xdr:cNvSpPr>
          <a:spLocks noChangeArrowheads="1"/>
        </xdr:cNvSpPr>
      </xdr:nvSpPr>
      <xdr:spPr bwMode="auto">
        <a:xfrm>
          <a:off x="3860800" y="5505450"/>
          <a:ext cx="9525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0</xdr:colOff>
      <xdr:row>27</xdr:row>
      <xdr:rowOff>0</xdr:rowOff>
    </xdr:from>
    <xdr:to>
      <xdr:col>5</xdr:col>
      <xdr:colOff>952500</xdr:colOff>
      <xdr:row>28</xdr:row>
      <xdr:rowOff>0</xdr:rowOff>
    </xdr:to>
    <xdr:sp macro="" textlink="">
      <xdr:nvSpPr>
        <xdr:cNvPr id="122158" name="Rectangle 23">
          <a:extLst>
            <a:ext uri="{FF2B5EF4-FFF2-40B4-BE49-F238E27FC236}">
              <a16:creationId xmlns:a16="http://schemas.microsoft.com/office/drawing/2014/main" id="{6E2FA20B-58DF-4488-93AA-33933F8CE47E}"/>
            </a:ext>
          </a:extLst>
        </xdr:cNvPr>
        <xdr:cNvSpPr>
          <a:spLocks noChangeArrowheads="1"/>
        </xdr:cNvSpPr>
      </xdr:nvSpPr>
      <xdr:spPr bwMode="auto">
        <a:xfrm>
          <a:off x="3860800" y="5676900"/>
          <a:ext cx="9525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0</xdr:colOff>
      <xdr:row>28</xdr:row>
      <xdr:rowOff>0</xdr:rowOff>
    </xdr:from>
    <xdr:to>
      <xdr:col>5</xdr:col>
      <xdr:colOff>952500</xdr:colOff>
      <xdr:row>29</xdr:row>
      <xdr:rowOff>0</xdr:rowOff>
    </xdr:to>
    <xdr:sp macro="" textlink="">
      <xdr:nvSpPr>
        <xdr:cNvPr id="122159" name="Rectangle 23">
          <a:extLst>
            <a:ext uri="{FF2B5EF4-FFF2-40B4-BE49-F238E27FC236}">
              <a16:creationId xmlns:a16="http://schemas.microsoft.com/office/drawing/2014/main" id="{A5A7EF71-65BC-4C27-96A0-7ABB020EC146}"/>
            </a:ext>
          </a:extLst>
        </xdr:cNvPr>
        <xdr:cNvSpPr>
          <a:spLocks noChangeArrowheads="1"/>
        </xdr:cNvSpPr>
      </xdr:nvSpPr>
      <xdr:spPr bwMode="auto">
        <a:xfrm>
          <a:off x="3860800" y="5848350"/>
          <a:ext cx="9525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0</xdr:colOff>
      <xdr:row>29</xdr:row>
      <xdr:rowOff>0</xdr:rowOff>
    </xdr:from>
    <xdr:to>
      <xdr:col>5</xdr:col>
      <xdr:colOff>952500</xdr:colOff>
      <xdr:row>30</xdr:row>
      <xdr:rowOff>0</xdr:rowOff>
    </xdr:to>
    <xdr:sp macro="" textlink="">
      <xdr:nvSpPr>
        <xdr:cNvPr id="122160" name="Rectangle 23">
          <a:extLst>
            <a:ext uri="{FF2B5EF4-FFF2-40B4-BE49-F238E27FC236}">
              <a16:creationId xmlns:a16="http://schemas.microsoft.com/office/drawing/2014/main" id="{9723A00D-6C12-4BCF-8007-7CF006E141E1}"/>
            </a:ext>
          </a:extLst>
        </xdr:cNvPr>
        <xdr:cNvSpPr>
          <a:spLocks noChangeArrowheads="1"/>
        </xdr:cNvSpPr>
      </xdr:nvSpPr>
      <xdr:spPr bwMode="auto">
        <a:xfrm>
          <a:off x="3860800" y="6019800"/>
          <a:ext cx="9525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0</xdr:colOff>
      <xdr:row>30</xdr:row>
      <xdr:rowOff>0</xdr:rowOff>
    </xdr:from>
    <xdr:to>
      <xdr:col>5</xdr:col>
      <xdr:colOff>952500</xdr:colOff>
      <xdr:row>31</xdr:row>
      <xdr:rowOff>0</xdr:rowOff>
    </xdr:to>
    <xdr:sp macro="" textlink="">
      <xdr:nvSpPr>
        <xdr:cNvPr id="122161" name="Rectangle 23">
          <a:extLst>
            <a:ext uri="{FF2B5EF4-FFF2-40B4-BE49-F238E27FC236}">
              <a16:creationId xmlns:a16="http://schemas.microsoft.com/office/drawing/2014/main" id="{C8641738-3D5F-4A0B-8118-04EF09BEB9DC}"/>
            </a:ext>
          </a:extLst>
        </xdr:cNvPr>
        <xdr:cNvSpPr>
          <a:spLocks noChangeArrowheads="1"/>
        </xdr:cNvSpPr>
      </xdr:nvSpPr>
      <xdr:spPr bwMode="auto">
        <a:xfrm>
          <a:off x="3860800" y="6191250"/>
          <a:ext cx="9525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0</xdr:colOff>
      <xdr:row>31</xdr:row>
      <xdr:rowOff>0</xdr:rowOff>
    </xdr:from>
    <xdr:to>
      <xdr:col>5</xdr:col>
      <xdr:colOff>952500</xdr:colOff>
      <xdr:row>32</xdr:row>
      <xdr:rowOff>0</xdr:rowOff>
    </xdr:to>
    <xdr:sp macro="" textlink="">
      <xdr:nvSpPr>
        <xdr:cNvPr id="122162" name="Rectangle 23">
          <a:extLst>
            <a:ext uri="{FF2B5EF4-FFF2-40B4-BE49-F238E27FC236}">
              <a16:creationId xmlns:a16="http://schemas.microsoft.com/office/drawing/2014/main" id="{2F7B3F28-4DA8-467A-83EE-B1A70CFB6B4E}"/>
            </a:ext>
          </a:extLst>
        </xdr:cNvPr>
        <xdr:cNvSpPr>
          <a:spLocks noChangeArrowheads="1"/>
        </xdr:cNvSpPr>
      </xdr:nvSpPr>
      <xdr:spPr bwMode="auto">
        <a:xfrm>
          <a:off x="3860800" y="6362700"/>
          <a:ext cx="9525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0</xdr:colOff>
      <xdr:row>32</xdr:row>
      <xdr:rowOff>0</xdr:rowOff>
    </xdr:from>
    <xdr:to>
      <xdr:col>5</xdr:col>
      <xdr:colOff>952500</xdr:colOff>
      <xdr:row>33</xdr:row>
      <xdr:rowOff>0</xdr:rowOff>
    </xdr:to>
    <xdr:sp macro="" textlink="">
      <xdr:nvSpPr>
        <xdr:cNvPr id="122163" name="Rectangle 23">
          <a:extLst>
            <a:ext uri="{FF2B5EF4-FFF2-40B4-BE49-F238E27FC236}">
              <a16:creationId xmlns:a16="http://schemas.microsoft.com/office/drawing/2014/main" id="{C82C5785-8BE7-4959-A933-2D109E287511}"/>
            </a:ext>
          </a:extLst>
        </xdr:cNvPr>
        <xdr:cNvSpPr>
          <a:spLocks noChangeArrowheads="1"/>
        </xdr:cNvSpPr>
      </xdr:nvSpPr>
      <xdr:spPr bwMode="auto">
        <a:xfrm>
          <a:off x="3860800" y="6534150"/>
          <a:ext cx="9525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0</xdr:colOff>
      <xdr:row>33</xdr:row>
      <xdr:rowOff>0</xdr:rowOff>
    </xdr:from>
    <xdr:to>
      <xdr:col>5</xdr:col>
      <xdr:colOff>952500</xdr:colOff>
      <xdr:row>34</xdr:row>
      <xdr:rowOff>0</xdr:rowOff>
    </xdr:to>
    <xdr:sp macro="" textlink="">
      <xdr:nvSpPr>
        <xdr:cNvPr id="122164" name="Rectangle 23">
          <a:extLst>
            <a:ext uri="{FF2B5EF4-FFF2-40B4-BE49-F238E27FC236}">
              <a16:creationId xmlns:a16="http://schemas.microsoft.com/office/drawing/2014/main" id="{2597CC01-9CE2-4A87-9F9E-3305C581CB59}"/>
            </a:ext>
          </a:extLst>
        </xdr:cNvPr>
        <xdr:cNvSpPr>
          <a:spLocks noChangeArrowheads="1"/>
        </xdr:cNvSpPr>
      </xdr:nvSpPr>
      <xdr:spPr bwMode="auto">
        <a:xfrm>
          <a:off x="3860800" y="6705600"/>
          <a:ext cx="9525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0</xdr:colOff>
      <xdr:row>34</xdr:row>
      <xdr:rowOff>0</xdr:rowOff>
    </xdr:from>
    <xdr:to>
      <xdr:col>5</xdr:col>
      <xdr:colOff>952500</xdr:colOff>
      <xdr:row>35</xdr:row>
      <xdr:rowOff>0</xdr:rowOff>
    </xdr:to>
    <xdr:sp macro="" textlink="">
      <xdr:nvSpPr>
        <xdr:cNvPr id="122165" name="Rectangle 23">
          <a:extLst>
            <a:ext uri="{FF2B5EF4-FFF2-40B4-BE49-F238E27FC236}">
              <a16:creationId xmlns:a16="http://schemas.microsoft.com/office/drawing/2014/main" id="{36D350FF-38DB-4DC7-A18A-FB305EBFA6D0}"/>
            </a:ext>
          </a:extLst>
        </xdr:cNvPr>
        <xdr:cNvSpPr>
          <a:spLocks noChangeArrowheads="1"/>
        </xdr:cNvSpPr>
      </xdr:nvSpPr>
      <xdr:spPr bwMode="auto">
        <a:xfrm>
          <a:off x="3860800" y="6877050"/>
          <a:ext cx="9525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0</xdr:colOff>
      <xdr:row>35</xdr:row>
      <xdr:rowOff>0</xdr:rowOff>
    </xdr:from>
    <xdr:to>
      <xdr:col>5</xdr:col>
      <xdr:colOff>952500</xdr:colOff>
      <xdr:row>36</xdr:row>
      <xdr:rowOff>0</xdr:rowOff>
    </xdr:to>
    <xdr:sp macro="" textlink="">
      <xdr:nvSpPr>
        <xdr:cNvPr id="122166" name="Rectangle 23">
          <a:extLst>
            <a:ext uri="{FF2B5EF4-FFF2-40B4-BE49-F238E27FC236}">
              <a16:creationId xmlns:a16="http://schemas.microsoft.com/office/drawing/2014/main" id="{1234F168-49C6-4967-B590-A2775AD1C579}"/>
            </a:ext>
          </a:extLst>
        </xdr:cNvPr>
        <xdr:cNvSpPr>
          <a:spLocks noChangeArrowheads="1"/>
        </xdr:cNvSpPr>
      </xdr:nvSpPr>
      <xdr:spPr bwMode="auto">
        <a:xfrm>
          <a:off x="3860800" y="7048500"/>
          <a:ext cx="9525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0</xdr:colOff>
      <xdr:row>36</xdr:row>
      <xdr:rowOff>0</xdr:rowOff>
    </xdr:from>
    <xdr:to>
      <xdr:col>5</xdr:col>
      <xdr:colOff>952500</xdr:colOff>
      <xdr:row>37</xdr:row>
      <xdr:rowOff>0</xdr:rowOff>
    </xdr:to>
    <xdr:sp macro="" textlink="">
      <xdr:nvSpPr>
        <xdr:cNvPr id="122167" name="Rectangle 23">
          <a:extLst>
            <a:ext uri="{FF2B5EF4-FFF2-40B4-BE49-F238E27FC236}">
              <a16:creationId xmlns:a16="http://schemas.microsoft.com/office/drawing/2014/main" id="{F354B7B9-CA87-4AFC-9D64-68B4AF750CE5}"/>
            </a:ext>
          </a:extLst>
        </xdr:cNvPr>
        <xdr:cNvSpPr>
          <a:spLocks noChangeArrowheads="1"/>
        </xdr:cNvSpPr>
      </xdr:nvSpPr>
      <xdr:spPr bwMode="auto">
        <a:xfrm>
          <a:off x="3860800" y="7219950"/>
          <a:ext cx="9525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0</xdr:colOff>
      <xdr:row>37</xdr:row>
      <xdr:rowOff>0</xdr:rowOff>
    </xdr:from>
    <xdr:to>
      <xdr:col>5</xdr:col>
      <xdr:colOff>952500</xdr:colOff>
      <xdr:row>38</xdr:row>
      <xdr:rowOff>0</xdr:rowOff>
    </xdr:to>
    <xdr:sp macro="" textlink="">
      <xdr:nvSpPr>
        <xdr:cNvPr id="122168" name="Rectangle 23">
          <a:extLst>
            <a:ext uri="{FF2B5EF4-FFF2-40B4-BE49-F238E27FC236}">
              <a16:creationId xmlns:a16="http://schemas.microsoft.com/office/drawing/2014/main" id="{902A042C-FB4A-402B-985B-65F819C193BD}"/>
            </a:ext>
          </a:extLst>
        </xdr:cNvPr>
        <xdr:cNvSpPr>
          <a:spLocks noChangeArrowheads="1"/>
        </xdr:cNvSpPr>
      </xdr:nvSpPr>
      <xdr:spPr bwMode="auto">
        <a:xfrm>
          <a:off x="3860800" y="7391400"/>
          <a:ext cx="9525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0</xdr:colOff>
      <xdr:row>38</xdr:row>
      <xdr:rowOff>0</xdr:rowOff>
    </xdr:from>
    <xdr:to>
      <xdr:col>5</xdr:col>
      <xdr:colOff>952500</xdr:colOff>
      <xdr:row>39</xdr:row>
      <xdr:rowOff>0</xdr:rowOff>
    </xdr:to>
    <xdr:sp macro="" textlink="">
      <xdr:nvSpPr>
        <xdr:cNvPr id="122169" name="Rectangle 23">
          <a:extLst>
            <a:ext uri="{FF2B5EF4-FFF2-40B4-BE49-F238E27FC236}">
              <a16:creationId xmlns:a16="http://schemas.microsoft.com/office/drawing/2014/main" id="{FB7BAAC1-C036-4526-AA80-4FAF6DC3FAF3}"/>
            </a:ext>
          </a:extLst>
        </xdr:cNvPr>
        <xdr:cNvSpPr>
          <a:spLocks noChangeArrowheads="1"/>
        </xdr:cNvSpPr>
      </xdr:nvSpPr>
      <xdr:spPr bwMode="auto">
        <a:xfrm>
          <a:off x="3860800" y="7562850"/>
          <a:ext cx="9525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0</xdr:colOff>
      <xdr:row>39</xdr:row>
      <xdr:rowOff>0</xdr:rowOff>
    </xdr:from>
    <xdr:to>
      <xdr:col>5</xdr:col>
      <xdr:colOff>952500</xdr:colOff>
      <xdr:row>40</xdr:row>
      <xdr:rowOff>0</xdr:rowOff>
    </xdr:to>
    <xdr:sp macro="" textlink="">
      <xdr:nvSpPr>
        <xdr:cNvPr id="122170" name="Rectangle 23">
          <a:extLst>
            <a:ext uri="{FF2B5EF4-FFF2-40B4-BE49-F238E27FC236}">
              <a16:creationId xmlns:a16="http://schemas.microsoft.com/office/drawing/2014/main" id="{D98B4A4B-3BC2-4B54-9190-064C4E0F7EF5}"/>
            </a:ext>
          </a:extLst>
        </xdr:cNvPr>
        <xdr:cNvSpPr>
          <a:spLocks noChangeArrowheads="1"/>
        </xdr:cNvSpPr>
      </xdr:nvSpPr>
      <xdr:spPr bwMode="auto">
        <a:xfrm>
          <a:off x="3860800" y="7734300"/>
          <a:ext cx="9525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0</xdr:colOff>
      <xdr:row>40</xdr:row>
      <xdr:rowOff>0</xdr:rowOff>
    </xdr:from>
    <xdr:to>
      <xdr:col>5</xdr:col>
      <xdr:colOff>952500</xdr:colOff>
      <xdr:row>41</xdr:row>
      <xdr:rowOff>0</xdr:rowOff>
    </xdr:to>
    <xdr:sp macro="" textlink="">
      <xdr:nvSpPr>
        <xdr:cNvPr id="122171" name="Rectangle 23">
          <a:extLst>
            <a:ext uri="{FF2B5EF4-FFF2-40B4-BE49-F238E27FC236}">
              <a16:creationId xmlns:a16="http://schemas.microsoft.com/office/drawing/2014/main" id="{1DFE7ED0-4E75-4F21-8CA1-30495AC26D2D}"/>
            </a:ext>
          </a:extLst>
        </xdr:cNvPr>
        <xdr:cNvSpPr>
          <a:spLocks noChangeArrowheads="1"/>
        </xdr:cNvSpPr>
      </xdr:nvSpPr>
      <xdr:spPr bwMode="auto">
        <a:xfrm>
          <a:off x="3860800" y="7905750"/>
          <a:ext cx="9525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6350</xdr:colOff>
      <xdr:row>0</xdr:row>
      <xdr:rowOff>0</xdr:rowOff>
    </xdr:from>
    <xdr:to>
      <xdr:col>1</xdr:col>
      <xdr:colOff>393700</xdr:colOff>
      <xdr:row>2</xdr:row>
      <xdr:rowOff>44450</xdr:rowOff>
    </xdr:to>
    <xdr:pic>
      <xdr:nvPicPr>
        <xdr:cNvPr id="122172" name="Picture 67">
          <a:hlinkClick xmlns:r="http://schemas.openxmlformats.org/officeDocument/2006/relationships" r:id="rId1"/>
          <a:extLst>
            <a:ext uri="{FF2B5EF4-FFF2-40B4-BE49-F238E27FC236}">
              <a16:creationId xmlns:a16="http://schemas.microsoft.com/office/drawing/2014/main" id="{7606CFCC-1F28-480A-87EF-880DD87B82C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50" y="0"/>
          <a:ext cx="806450" cy="806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641350</xdr:colOff>
      <xdr:row>15</xdr:row>
      <xdr:rowOff>127000</xdr:rowOff>
    </xdr:from>
    <xdr:to>
      <xdr:col>4</xdr:col>
      <xdr:colOff>857250</xdr:colOff>
      <xdr:row>16</xdr:row>
      <xdr:rowOff>114300</xdr:rowOff>
    </xdr:to>
    <xdr:sp macro="" textlink="">
      <xdr:nvSpPr>
        <xdr:cNvPr id="122" name="Text Box 1">
          <a:extLst>
            <a:ext uri="{FF2B5EF4-FFF2-40B4-BE49-F238E27FC236}">
              <a16:creationId xmlns:a16="http://schemas.microsoft.com/office/drawing/2014/main" id="{91C86059-9F2B-4D3E-8C71-4F4273CDE4BB}"/>
            </a:ext>
          </a:extLst>
        </xdr:cNvPr>
        <xdr:cNvSpPr txBox="1">
          <a:spLocks noChangeArrowheads="1"/>
        </xdr:cNvSpPr>
      </xdr:nvSpPr>
      <xdr:spPr bwMode="auto">
        <a:xfrm>
          <a:off x="5880100" y="2876550"/>
          <a:ext cx="215900" cy="1905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196850</xdr:colOff>
      <xdr:row>17</xdr:row>
      <xdr:rowOff>12700</xdr:rowOff>
    </xdr:from>
    <xdr:to>
      <xdr:col>4</xdr:col>
      <xdr:colOff>374650</xdr:colOff>
      <xdr:row>17</xdr:row>
      <xdr:rowOff>165100</xdr:rowOff>
    </xdr:to>
    <xdr:sp macro="" textlink="">
      <xdr:nvSpPr>
        <xdr:cNvPr id="123" name="Text Box 2">
          <a:extLst>
            <a:ext uri="{FF2B5EF4-FFF2-40B4-BE49-F238E27FC236}">
              <a16:creationId xmlns:a16="http://schemas.microsoft.com/office/drawing/2014/main" id="{342DC3AC-314E-4870-9E9D-60EA99767132}"/>
            </a:ext>
          </a:extLst>
        </xdr:cNvPr>
        <xdr:cNvSpPr txBox="1">
          <a:spLocks noChangeArrowheads="1"/>
        </xdr:cNvSpPr>
      </xdr:nvSpPr>
      <xdr:spPr bwMode="auto">
        <a:xfrm>
          <a:off x="5435600" y="3168650"/>
          <a:ext cx="177800" cy="1524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596900</xdr:colOff>
      <xdr:row>19</xdr:row>
      <xdr:rowOff>0</xdr:rowOff>
    </xdr:from>
    <xdr:to>
      <xdr:col>4</xdr:col>
      <xdr:colOff>819150</xdr:colOff>
      <xdr:row>19</xdr:row>
      <xdr:rowOff>0</xdr:rowOff>
    </xdr:to>
    <xdr:sp macro="" textlink="">
      <xdr:nvSpPr>
        <xdr:cNvPr id="125" name="Text Box 4">
          <a:extLst>
            <a:ext uri="{FF2B5EF4-FFF2-40B4-BE49-F238E27FC236}">
              <a16:creationId xmlns:a16="http://schemas.microsoft.com/office/drawing/2014/main" id="{14D5C6C5-0E7B-4DFC-BB84-206AC6BA1BCE}"/>
            </a:ext>
          </a:extLst>
        </xdr:cNvPr>
        <xdr:cNvSpPr txBox="1">
          <a:spLocks noChangeArrowheads="1"/>
        </xdr:cNvSpPr>
      </xdr:nvSpPr>
      <xdr:spPr bwMode="auto">
        <a:xfrm>
          <a:off x="5835650" y="3562350"/>
          <a:ext cx="22225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762000</xdr:colOff>
      <xdr:row>28</xdr:row>
      <xdr:rowOff>127000</xdr:rowOff>
    </xdr:from>
    <xdr:to>
      <xdr:col>4</xdr:col>
      <xdr:colOff>107950</xdr:colOff>
      <xdr:row>29</xdr:row>
      <xdr:rowOff>114300</xdr:rowOff>
    </xdr:to>
    <xdr:sp macro="" textlink="">
      <xdr:nvSpPr>
        <xdr:cNvPr id="126" name="Text Box 5">
          <a:extLst>
            <a:ext uri="{FF2B5EF4-FFF2-40B4-BE49-F238E27FC236}">
              <a16:creationId xmlns:a16="http://schemas.microsoft.com/office/drawing/2014/main" id="{CAD67BB9-20AC-48E7-A802-6A136731DDB8}"/>
            </a:ext>
          </a:extLst>
        </xdr:cNvPr>
        <xdr:cNvSpPr txBox="1">
          <a:spLocks noChangeArrowheads="1"/>
        </xdr:cNvSpPr>
      </xdr:nvSpPr>
      <xdr:spPr bwMode="auto">
        <a:xfrm>
          <a:off x="4584700" y="5518150"/>
          <a:ext cx="762000" cy="1905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527050</xdr:colOff>
      <xdr:row>26</xdr:row>
      <xdr:rowOff>228600</xdr:rowOff>
    </xdr:from>
    <xdr:to>
      <xdr:col>4</xdr:col>
      <xdr:colOff>711200</xdr:colOff>
      <xdr:row>27</xdr:row>
      <xdr:rowOff>133350</xdr:rowOff>
    </xdr:to>
    <xdr:sp macro="" textlink="">
      <xdr:nvSpPr>
        <xdr:cNvPr id="127" name="Text Box 6">
          <a:extLst>
            <a:ext uri="{FF2B5EF4-FFF2-40B4-BE49-F238E27FC236}">
              <a16:creationId xmlns:a16="http://schemas.microsoft.com/office/drawing/2014/main" id="{35157E66-1092-44ED-B187-79B7A0E86A2F}"/>
            </a:ext>
          </a:extLst>
        </xdr:cNvPr>
        <xdr:cNvSpPr txBox="1">
          <a:spLocks noChangeArrowheads="1"/>
        </xdr:cNvSpPr>
      </xdr:nvSpPr>
      <xdr:spPr bwMode="auto">
        <a:xfrm>
          <a:off x="5765800" y="5187950"/>
          <a:ext cx="184150" cy="1333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190500</xdr:colOff>
      <xdr:row>32</xdr:row>
      <xdr:rowOff>114300</xdr:rowOff>
    </xdr:from>
    <xdr:to>
      <xdr:col>5</xdr:col>
      <xdr:colOff>368300</xdr:colOff>
      <xdr:row>33</xdr:row>
      <xdr:rowOff>101600</xdr:rowOff>
    </xdr:to>
    <xdr:sp macro="" textlink="">
      <xdr:nvSpPr>
        <xdr:cNvPr id="128" name="Text Box 8">
          <a:extLst>
            <a:ext uri="{FF2B5EF4-FFF2-40B4-BE49-F238E27FC236}">
              <a16:creationId xmlns:a16="http://schemas.microsoft.com/office/drawing/2014/main" id="{78B97D7E-226A-42DC-90A8-F40B019505BD}"/>
            </a:ext>
          </a:extLst>
        </xdr:cNvPr>
        <xdr:cNvSpPr txBox="1">
          <a:spLocks noChangeArrowheads="1"/>
        </xdr:cNvSpPr>
      </xdr:nvSpPr>
      <xdr:spPr bwMode="auto">
        <a:xfrm>
          <a:off x="6845300" y="6318250"/>
          <a:ext cx="177800" cy="1905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190500</xdr:colOff>
      <xdr:row>34</xdr:row>
      <xdr:rowOff>0</xdr:rowOff>
    </xdr:from>
    <xdr:to>
      <xdr:col>4</xdr:col>
      <xdr:colOff>412750</xdr:colOff>
      <xdr:row>34</xdr:row>
      <xdr:rowOff>152400</xdr:rowOff>
    </xdr:to>
    <xdr:sp macro="" textlink="">
      <xdr:nvSpPr>
        <xdr:cNvPr id="129" name="Text Box 9">
          <a:extLst>
            <a:ext uri="{FF2B5EF4-FFF2-40B4-BE49-F238E27FC236}">
              <a16:creationId xmlns:a16="http://schemas.microsoft.com/office/drawing/2014/main" id="{87FD7A17-C558-466B-8641-A6135827639C}"/>
            </a:ext>
          </a:extLst>
        </xdr:cNvPr>
        <xdr:cNvSpPr txBox="1">
          <a:spLocks noChangeArrowheads="1"/>
        </xdr:cNvSpPr>
      </xdr:nvSpPr>
      <xdr:spPr bwMode="auto">
        <a:xfrm>
          <a:off x="5429250" y="6610350"/>
          <a:ext cx="222250" cy="1524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520700</xdr:colOff>
      <xdr:row>37</xdr:row>
      <xdr:rowOff>19050</xdr:rowOff>
    </xdr:from>
    <xdr:to>
      <xdr:col>4</xdr:col>
      <xdr:colOff>698500</xdr:colOff>
      <xdr:row>38</xdr:row>
      <xdr:rowOff>12700</xdr:rowOff>
    </xdr:to>
    <xdr:sp macro="" textlink="">
      <xdr:nvSpPr>
        <xdr:cNvPr id="130" name="Text Box 11">
          <a:extLst>
            <a:ext uri="{FF2B5EF4-FFF2-40B4-BE49-F238E27FC236}">
              <a16:creationId xmlns:a16="http://schemas.microsoft.com/office/drawing/2014/main" id="{06D77F49-F913-435F-A310-6745E14A1349}"/>
            </a:ext>
          </a:extLst>
        </xdr:cNvPr>
        <xdr:cNvSpPr txBox="1">
          <a:spLocks noChangeArrowheads="1"/>
        </xdr:cNvSpPr>
      </xdr:nvSpPr>
      <xdr:spPr bwMode="auto">
        <a:xfrm>
          <a:off x="5759450" y="7239000"/>
          <a:ext cx="177800" cy="196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768350</xdr:colOff>
      <xdr:row>44</xdr:row>
      <xdr:rowOff>152400</xdr:rowOff>
    </xdr:from>
    <xdr:to>
      <xdr:col>3</xdr:col>
      <xdr:colOff>990600</xdr:colOff>
      <xdr:row>45</xdr:row>
      <xdr:rowOff>146050</xdr:rowOff>
    </xdr:to>
    <xdr:sp macro="" textlink="">
      <xdr:nvSpPr>
        <xdr:cNvPr id="131" name="Text Box 12">
          <a:extLst>
            <a:ext uri="{FF2B5EF4-FFF2-40B4-BE49-F238E27FC236}">
              <a16:creationId xmlns:a16="http://schemas.microsoft.com/office/drawing/2014/main" id="{759729E2-FF82-4046-BB9A-2FCFC1F56C8F}"/>
            </a:ext>
          </a:extLst>
        </xdr:cNvPr>
        <xdr:cNvSpPr txBox="1">
          <a:spLocks noChangeArrowheads="1"/>
        </xdr:cNvSpPr>
      </xdr:nvSpPr>
      <xdr:spPr bwMode="auto">
        <a:xfrm>
          <a:off x="4591050" y="8794750"/>
          <a:ext cx="222250" cy="196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196850</xdr:colOff>
      <xdr:row>19</xdr:row>
      <xdr:rowOff>0</xdr:rowOff>
    </xdr:from>
    <xdr:to>
      <xdr:col>4</xdr:col>
      <xdr:colOff>374650</xdr:colOff>
      <xdr:row>19</xdr:row>
      <xdr:rowOff>0</xdr:rowOff>
    </xdr:to>
    <xdr:sp macro="" textlink="">
      <xdr:nvSpPr>
        <xdr:cNvPr id="132" name="Text Box 21">
          <a:extLst>
            <a:ext uri="{FF2B5EF4-FFF2-40B4-BE49-F238E27FC236}">
              <a16:creationId xmlns:a16="http://schemas.microsoft.com/office/drawing/2014/main" id="{33B89698-72A7-42C6-BA1E-C36DEF9749FD}"/>
            </a:ext>
          </a:extLst>
        </xdr:cNvPr>
        <xdr:cNvSpPr txBox="1">
          <a:spLocks noChangeArrowheads="1"/>
        </xdr:cNvSpPr>
      </xdr:nvSpPr>
      <xdr:spPr bwMode="auto">
        <a:xfrm>
          <a:off x="5435600" y="3562350"/>
          <a:ext cx="17780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596900</xdr:colOff>
      <xdr:row>17</xdr:row>
      <xdr:rowOff>304800</xdr:rowOff>
    </xdr:from>
    <xdr:to>
      <xdr:col>4</xdr:col>
      <xdr:colOff>819150</xdr:colOff>
      <xdr:row>18</xdr:row>
      <xdr:rowOff>133350</xdr:rowOff>
    </xdr:to>
    <xdr:sp macro="" textlink="">
      <xdr:nvSpPr>
        <xdr:cNvPr id="133" name="Text Box 22">
          <a:extLst>
            <a:ext uri="{FF2B5EF4-FFF2-40B4-BE49-F238E27FC236}">
              <a16:creationId xmlns:a16="http://schemas.microsoft.com/office/drawing/2014/main" id="{755F1B55-1938-4432-9ED1-FE6CA56521E4}"/>
            </a:ext>
          </a:extLst>
        </xdr:cNvPr>
        <xdr:cNvSpPr txBox="1">
          <a:spLocks noChangeArrowheads="1"/>
        </xdr:cNvSpPr>
      </xdr:nvSpPr>
      <xdr:spPr bwMode="auto">
        <a:xfrm>
          <a:off x="5835650" y="3359150"/>
          <a:ext cx="222250" cy="1333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222250</xdr:colOff>
      <xdr:row>9</xdr:row>
      <xdr:rowOff>84664</xdr:rowOff>
    </xdr:from>
    <xdr:to>
      <xdr:col>4</xdr:col>
      <xdr:colOff>908050</xdr:colOff>
      <xdr:row>10</xdr:row>
      <xdr:rowOff>152397</xdr:rowOff>
    </xdr:to>
    <xdr:sp macro="" textlink="">
      <xdr:nvSpPr>
        <xdr:cNvPr id="134" name="Oval 33">
          <a:extLst>
            <a:ext uri="{FF2B5EF4-FFF2-40B4-BE49-F238E27FC236}">
              <a16:creationId xmlns:a16="http://schemas.microsoft.com/office/drawing/2014/main" id="{FA43321E-D8F8-49D7-8F95-DDF7D2A93E43}"/>
            </a:ext>
          </a:extLst>
        </xdr:cNvPr>
        <xdr:cNvSpPr>
          <a:spLocks noChangeArrowheads="1"/>
        </xdr:cNvSpPr>
      </xdr:nvSpPr>
      <xdr:spPr bwMode="auto">
        <a:xfrm>
          <a:off x="4260850" y="2535764"/>
          <a:ext cx="685800" cy="245533"/>
        </a:xfrm>
        <a:prstGeom prst="ellipse">
          <a:avLst/>
        </a:prstGeom>
        <a:solidFill>
          <a:schemeClr val="accent5"/>
        </a:solidFill>
        <a:ln w="9525" algn="ctr">
          <a:noFill/>
          <a:round/>
          <a:headEnd/>
          <a:tailEnd/>
        </a:ln>
        <a:effectLst/>
      </xdr:spPr>
    </xdr:sp>
    <xdr:clientData/>
  </xdr:twoCellAnchor>
  <xdr:twoCellAnchor>
    <xdr:from>
      <xdr:col>4</xdr:col>
      <xdr:colOff>158750</xdr:colOff>
      <xdr:row>11</xdr:row>
      <xdr:rowOff>76200</xdr:rowOff>
    </xdr:from>
    <xdr:to>
      <xdr:col>4</xdr:col>
      <xdr:colOff>971550</xdr:colOff>
      <xdr:row>12</xdr:row>
      <xdr:rowOff>150283</xdr:rowOff>
    </xdr:to>
    <xdr:sp macro="" textlink="">
      <xdr:nvSpPr>
        <xdr:cNvPr id="135" name="AutoShape 34">
          <a:extLst>
            <a:ext uri="{FF2B5EF4-FFF2-40B4-BE49-F238E27FC236}">
              <a16:creationId xmlns:a16="http://schemas.microsoft.com/office/drawing/2014/main" id="{C726876D-DDFE-440D-A9F9-22CE77E7DC85}"/>
            </a:ext>
          </a:extLst>
        </xdr:cNvPr>
        <xdr:cNvSpPr>
          <a:spLocks noChangeArrowheads="1"/>
        </xdr:cNvSpPr>
      </xdr:nvSpPr>
      <xdr:spPr bwMode="auto">
        <a:xfrm>
          <a:off x="4197350" y="2882900"/>
          <a:ext cx="812800" cy="251883"/>
        </a:xfrm>
        <a:prstGeom prst="flowChartProcess">
          <a:avLst/>
        </a:prstGeom>
        <a:solidFill>
          <a:schemeClr val="accent6"/>
        </a:solidFill>
        <a:ln w="9525" algn="ctr">
          <a:noFill/>
          <a:miter lim="800000"/>
          <a:headEnd/>
          <a:tailEnd/>
        </a:ln>
        <a:effectLst/>
      </xdr:spPr>
    </xdr:sp>
    <xdr:clientData/>
  </xdr:twoCellAnchor>
  <xdr:twoCellAnchor>
    <xdr:from>
      <xdr:col>4</xdr:col>
      <xdr:colOff>565150</xdr:colOff>
      <xdr:row>10</xdr:row>
      <xdr:rowOff>152397</xdr:rowOff>
    </xdr:from>
    <xdr:to>
      <xdr:col>4</xdr:col>
      <xdr:colOff>565150</xdr:colOff>
      <xdr:row>11</xdr:row>
      <xdr:rowOff>76200</xdr:rowOff>
    </xdr:to>
    <xdr:cxnSp macro="">
      <xdr:nvCxnSpPr>
        <xdr:cNvPr id="136" name="AutoShape 35">
          <a:extLst>
            <a:ext uri="{FF2B5EF4-FFF2-40B4-BE49-F238E27FC236}">
              <a16:creationId xmlns:a16="http://schemas.microsoft.com/office/drawing/2014/main" id="{FD07352C-4D59-4E64-8711-4908AA1B63D1}"/>
            </a:ext>
          </a:extLst>
        </xdr:cNvPr>
        <xdr:cNvCxnSpPr>
          <a:cxnSpLocks noChangeShapeType="1"/>
          <a:stCxn id="134" idx="4"/>
          <a:endCxn id="135" idx="0"/>
        </xdr:cNvCxnSpPr>
      </xdr:nvCxnSpPr>
      <xdr:spPr bwMode="auto">
        <a:xfrm>
          <a:off x="4603750" y="2781297"/>
          <a:ext cx="0" cy="101603"/>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203200</xdr:colOff>
      <xdr:row>13</xdr:row>
      <xdr:rowOff>78316</xdr:rowOff>
    </xdr:from>
    <xdr:to>
      <xdr:col>5</xdr:col>
      <xdr:colOff>1009650</xdr:colOff>
      <xdr:row>14</xdr:row>
      <xdr:rowOff>152400</xdr:rowOff>
    </xdr:to>
    <xdr:sp macro="" textlink="">
      <xdr:nvSpPr>
        <xdr:cNvPr id="137" name="AutoShape 36">
          <a:extLst>
            <a:ext uri="{FF2B5EF4-FFF2-40B4-BE49-F238E27FC236}">
              <a16:creationId xmlns:a16="http://schemas.microsoft.com/office/drawing/2014/main" id="{AB438526-1ACD-42D2-8D1C-231D692BF3A6}"/>
            </a:ext>
          </a:extLst>
        </xdr:cNvPr>
        <xdr:cNvSpPr>
          <a:spLocks noChangeArrowheads="1"/>
        </xdr:cNvSpPr>
      </xdr:nvSpPr>
      <xdr:spPr bwMode="auto">
        <a:xfrm>
          <a:off x="5448300" y="3240616"/>
          <a:ext cx="806450" cy="251884"/>
        </a:xfrm>
        <a:prstGeom prst="flowChartProcess">
          <a:avLst/>
        </a:prstGeom>
        <a:solidFill>
          <a:schemeClr val="accent6"/>
        </a:solidFill>
        <a:ln w="9525" algn="ctr">
          <a:noFill/>
          <a:miter lim="800000"/>
          <a:headEnd/>
          <a:tailEnd/>
        </a:ln>
        <a:effectLst/>
      </xdr:spPr>
    </xdr:sp>
    <xdr:clientData/>
  </xdr:twoCellAnchor>
  <xdr:twoCellAnchor>
    <xdr:from>
      <xdr:col>4</xdr:col>
      <xdr:colOff>565150</xdr:colOff>
      <xdr:row>12</xdr:row>
      <xdr:rowOff>150282</xdr:rowOff>
    </xdr:from>
    <xdr:to>
      <xdr:col>5</xdr:col>
      <xdr:colOff>606425</xdr:colOff>
      <xdr:row>13</xdr:row>
      <xdr:rowOff>78315</xdr:rowOff>
    </xdr:to>
    <xdr:cxnSp macro="">
      <xdr:nvCxnSpPr>
        <xdr:cNvPr id="138" name="AutoShape 37">
          <a:extLst>
            <a:ext uri="{FF2B5EF4-FFF2-40B4-BE49-F238E27FC236}">
              <a16:creationId xmlns:a16="http://schemas.microsoft.com/office/drawing/2014/main" id="{010FADE3-D509-4ED1-B8F4-BEEFE4A83682}"/>
            </a:ext>
          </a:extLst>
        </xdr:cNvPr>
        <xdr:cNvCxnSpPr>
          <a:cxnSpLocks noChangeShapeType="1"/>
          <a:stCxn id="135" idx="2"/>
          <a:endCxn id="137" idx="0"/>
        </xdr:cNvCxnSpPr>
      </xdr:nvCxnSpPr>
      <xdr:spPr bwMode="auto">
        <a:xfrm rot="16200000" flipH="1">
          <a:off x="5174721" y="2563811"/>
          <a:ext cx="105833" cy="1247775"/>
        </a:xfrm>
        <a:prstGeom prst="bentConnector3">
          <a:avLst>
            <a:gd name="adj1" fmla="val 5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82550</xdr:colOff>
      <xdr:row>19</xdr:row>
      <xdr:rowOff>2114</xdr:rowOff>
    </xdr:from>
    <xdr:to>
      <xdr:col>4</xdr:col>
      <xdr:colOff>800100</xdr:colOff>
      <xdr:row>21</xdr:row>
      <xdr:rowOff>116414</xdr:rowOff>
    </xdr:to>
    <xdr:grpSp>
      <xdr:nvGrpSpPr>
        <xdr:cNvPr id="139" name="Group 38">
          <a:extLst>
            <a:ext uri="{FF2B5EF4-FFF2-40B4-BE49-F238E27FC236}">
              <a16:creationId xmlns:a16="http://schemas.microsoft.com/office/drawing/2014/main" id="{AD43EA3D-43B2-44A2-B199-6A1D2936A655}"/>
            </a:ext>
          </a:extLst>
        </xdr:cNvPr>
        <xdr:cNvGrpSpPr>
          <a:grpSpLocks/>
        </xdr:cNvGrpSpPr>
      </xdr:nvGrpSpPr>
      <xdr:grpSpPr bwMode="auto">
        <a:xfrm>
          <a:off x="4499328" y="3988503"/>
          <a:ext cx="717550" cy="452967"/>
          <a:chOff x="1620" y="1"/>
          <a:chExt cx="72" cy="66"/>
        </a:xfrm>
      </xdr:grpSpPr>
      <xdr:sp macro="" textlink="">
        <xdr:nvSpPr>
          <xdr:cNvPr id="140" name="AutoShape 39">
            <a:extLst>
              <a:ext uri="{FF2B5EF4-FFF2-40B4-BE49-F238E27FC236}">
                <a16:creationId xmlns:a16="http://schemas.microsoft.com/office/drawing/2014/main" id="{23321F19-D721-424A-84EE-E04C1685C8B5}"/>
              </a:ext>
            </a:extLst>
          </xdr:cNvPr>
          <xdr:cNvSpPr>
            <a:spLocks noChangeArrowheads="1"/>
          </xdr:cNvSpPr>
        </xdr:nvSpPr>
        <xdr:spPr bwMode="auto">
          <a:xfrm>
            <a:off x="1644" y="1"/>
            <a:ext cx="48" cy="47"/>
          </a:xfrm>
          <a:prstGeom prst="diamond">
            <a:avLst/>
          </a:prstGeom>
          <a:solidFill>
            <a:schemeClr val="accent6">
              <a:lumMod val="50000"/>
            </a:schemeClr>
          </a:solidFill>
          <a:ln w="9525" algn="ctr">
            <a:no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1" name="Text Box 40">
            <a:extLst>
              <a:ext uri="{FF2B5EF4-FFF2-40B4-BE49-F238E27FC236}">
                <a16:creationId xmlns:a16="http://schemas.microsoft.com/office/drawing/2014/main" id="{04547D39-521E-4648-B865-BF0E667B95AA}"/>
              </a:ext>
            </a:extLst>
          </xdr:cNvPr>
          <xdr:cNvSpPr txBox="1">
            <a:spLocks noChangeArrowheads="1"/>
          </xdr:cNvSpPr>
        </xdr:nvSpPr>
        <xdr:spPr bwMode="auto">
          <a:xfrm>
            <a:off x="1620" y="7"/>
            <a:ext cx="22" cy="21"/>
          </a:xfrm>
          <a:prstGeom prst="rect">
            <a:avLst/>
          </a:prstGeom>
          <a:noFill/>
          <a:ln>
            <a:noFill/>
          </a:ln>
          <a:effectLst/>
        </xdr:spPr>
        <xdr:txBody>
          <a:bodyPr vertOverflow="clip" wrap="square" lIns="36576" tIns="32004" rIns="0" bIns="0" anchor="t" upright="1"/>
          <a:lstStyle/>
          <a:p>
            <a:pPr algn="l" rtl="0">
              <a:defRPr sz="1000"/>
            </a:pPr>
            <a:r>
              <a:rPr lang="en-DE" sz="1000" b="1" i="0" u="none" strike="noStrike" baseline="0">
                <a:solidFill>
                  <a:schemeClr val="accent5"/>
                </a:solidFill>
                <a:latin typeface="Arial"/>
                <a:cs typeface="Arial"/>
              </a:rPr>
              <a:t>N</a:t>
            </a:r>
          </a:p>
        </xdr:txBody>
      </xdr:sp>
      <xdr:sp macro="" textlink="">
        <xdr:nvSpPr>
          <xdr:cNvPr id="142" name="Text Box 41">
            <a:extLst>
              <a:ext uri="{FF2B5EF4-FFF2-40B4-BE49-F238E27FC236}">
                <a16:creationId xmlns:a16="http://schemas.microsoft.com/office/drawing/2014/main" id="{25D1414E-C711-475B-8A22-BD67E93CD88C}"/>
              </a:ext>
            </a:extLst>
          </xdr:cNvPr>
          <xdr:cNvSpPr txBox="1">
            <a:spLocks noChangeArrowheads="1"/>
          </xdr:cNvSpPr>
        </xdr:nvSpPr>
        <xdr:spPr bwMode="auto">
          <a:xfrm>
            <a:off x="1673" y="43"/>
            <a:ext cx="18" cy="24"/>
          </a:xfrm>
          <a:prstGeom prst="rect">
            <a:avLst/>
          </a:prstGeom>
          <a:noFill/>
          <a:ln>
            <a:noFill/>
          </a:ln>
          <a:effectLst/>
        </xdr:spPr>
        <xdr:txBody>
          <a:bodyPr vertOverflow="clip" wrap="square" lIns="36576" tIns="32004" rIns="0" bIns="0" anchor="t" upright="1"/>
          <a:lstStyle/>
          <a:p>
            <a:pPr algn="l" rtl="0">
              <a:defRPr sz="1000"/>
            </a:pPr>
            <a:r>
              <a:rPr lang="en-DE" sz="1000" b="1" i="0" u="none" strike="noStrike" baseline="0">
                <a:solidFill>
                  <a:srgbClr val="00B050"/>
                </a:solidFill>
                <a:latin typeface="Arial"/>
                <a:cs typeface="Arial"/>
              </a:rPr>
              <a:t>Y</a:t>
            </a:r>
          </a:p>
        </xdr:txBody>
      </xdr:sp>
    </xdr:grpSp>
    <xdr:clientData/>
  </xdr:twoCellAnchor>
  <xdr:twoCellAnchor>
    <xdr:from>
      <xdr:col>3</xdr:col>
      <xdr:colOff>644525</xdr:colOff>
      <xdr:row>14</xdr:row>
      <xdr:rowOff>152400</xdr:rowOff>
    </xdr:from>
    <xdr:to>
      <xdr:col>5</xdr:col>
      <xdr:colOff>606425</xdr:colOff>
      <xdr:row>15</xdr:row>
      <xdr:rowOff>84662</xdr:rowOff>
    </xdr:to>
    <xdr:cxnSp macro="">
      <xdr:nvCxnSpPr>
        <xdr:cNvPr id="143" name="AutoShape 42">
          <a:extLst>
            <a:ext uri="{FF2B5EF4-FFF2-40B4-BE49-F238E27FC236}">
              <a16:creationId xmlns:a16="http://schemas.microsoft.com/office/drawing/2014/main" id="{13535121-ABAA-4A4E-8EEB-3F955B2921AC}"/>
            </a:ext>
          </a:extLst>
        </xdr:cNvPr>
        <xdr:cNvCxnSpPr>
          <a:cxnSpLocks noChangeShapeType="1"/>
          <a:stCxn id="137" idx="2"/>
          <a:endCxn id="148" idx="0"/>
        </xdr:cNvCxnSpPr>
      </xdr:nvCxnSpPr>
      <xdr:spPr bwMode="auto">
        <a:xfrm rot="5400000">
          <a:off x="4609044" y="2360081"/>
          <a:ext cx="110062" cy="2374900"/>
        </a:xfrm>
        <a:prstGeom prst="bentConnector3">
          <a:avLst>
            <a:gd name="adj1" fmla="val 5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152400</xdr:colOff>
      <xdr:row>21</xdr:row>
      <xdr:rowOff>67735</xdr:rowOff>
    </xdr:from>
    <xdr:to>
      <xdr:col>4</xdr:col>
      <xdr:colOff>958850</xdr:colOff>
      <xdr:row>22</xdr:row>
      <xdr:rowOff>143935</xdr:rowOff>
    </xdr:to>
    <xdr:sp macro="" textlink="">
      <xdr:nvSpPr>
        <xdr:cNvPr id="144" name="AutoShape 43">
          <a:extLst>
            <a:ext uri="{FF2B5EF4-FFF2-40B4-BE49-F238E27FC236}">
              <a16:creationId xmlns:a16="http://schemas.microsoft.com/office/drawing/2014/main" id="{7882B6D6-5A2A-40E2-99FD-B9D722DEFED3}"/>
            </a:ext>
          </a:extLst>
        </xdr:cNvPr>
        <xdr:cNvSpPr>
          <a:spLocks noChangeArrowheads="1"/>
        </xdr:cNvSpPr>
      </xdr:nvSpPr>
      <xdr:spPr bwMode="auto">
        <a:xfrm>
          <a:off x="4191000" y="4652435"/>
          <a:ext cx="806450" cy="254000"/>
        </a:xfrm>
        <a:prstGeom prst="flowChartProcess">
          <a:avLst/>
        </a:prstGeom>
        <a:solidFill>
          <a:schemeClr val="accent6"/>
        </a:solidFill>
        <a:ln w="9525" algn="ctr">
          <a:noFill/>
          <a:miter lim="800000"/>
          <a:headEnd/>
          <a:tailEnd/>
        </a:ln>
        <a:effectLst/>
      </xdr:spPr>
    </xdr:sp>
    <xdr:clientData/>
  </xdr:twoCellAnchor>
  <xdr:twoCellAnchor>
    <xdr:from>
      <xdr:col>4</xdr:col>
      <xdr:colOff>555625</xdr:colOff>
      <xdr:row>20</xdr:row>
      <xdr:rowOff>158940</xdr:rowOff>
    </xdr:from>
    <xdr:to>
      <xdr:col>4</xdr:col>
      <xdr:colOff>560917</xdr:colOff>
      <xdr:row>21</xdr:row>
      <xdr:rowOff>67735</xdr:rowOff>
    </xdr:to>
    <xdr:cxnSp macro="">
      <xdr:nvCxnSpPr>
        <xdr:cNvPr id="145" name="AutoShape 44">
          <a:extLst>
            <a:ext uri="{FF2B5EF4-FFF2-40B4-BE49-F238E27FC236}">
              <a16:creationId xmlns:a16="http://schemas.microsoft.com/office/drawing/2014/main" id="{7CB84FD4-1443-4C81-9F1D-22C682AF3329}"/>
            </a:ext>
          </a:extLst>
        </xdr:cNvPr>
        <xdr:cNvCxnSpPr>
          <a:cxnSpLocks noChangeShapeType="1"/>
          <a:stCxn id="140" idx="2"/>
          <a:endCxn id="144" idx="0"/>
        </xdr:cNvCxnSpPr>
      </xdr:nvCxnSpPr>
      <xdr:spPr bwMode="auto">
        <a:xfrm flipH="1">
          <a:off x="4594225" y="4565840"/>
          <a:ext cx="5292" cy="8659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228600</xdr:colOff>
      <xdr:row>21</xdr:row>
      <xdr:rowOff>86785</xdr:rowOff>
    </xdr:from>
    <xdr:to>
      <xdr:col>3</xdr:col>
      <xdr:colOff>1041400</xdr:colOff>
      <xdr:row>22</xdr:row>
      <xdr:rowOff>156635</xdr:rowOff>
    </xdr:to>
    <xdr:sp macro="" textlink="">
      <xdr:nvSpPr>
        <xdr:cNvPr id="146" name="AutoShape 45">
          <a:extLst>
            <a:ext uri="{FF2B5EF4-FFF2-40B4-BE49-F238E27FC236}">
              <a16:creationId xmlns:a16="http://schemas.microsoft.com/office/drawing/2014/main" id="{E5F35268-C822-4AAD-90E6-C372BF4CAC6F}"/>
            </a:ext>
          </a:extLst>
        </xdr:cNvPr>
        <xdr:cNvSpPr>
          <a:spLocks noChangeArrowheads="1"/>
        </xdr:cNvSpPr>
      </xdr:nvSpPr>
      <xdr:spPr bwMode="auto">
        <a:xfrm>
          <a:off x="3060700" y="4671485"/>
          <a:ext cx="812800" cy="247650"/>
        </a:xfrm>
        <a:prstGeom prst="flowChartProcess">
          <a:avLst/>
        </a:prstGeom>
        <a:solidFill>
          <a:schemeClr val="accent6"/>
        </a:solidFill>
        <a:ln w="9525" algn="ctr">
          <a:noFill/>
          <a:miter lim="800000"/>
          <a:headEnd/>
          <a:tailEnd/>
        </a:ln>
        <a:effectLst/>
      </xdr:spPr>
    </xdr:sp>
    <xdr:clientData/>
  </xdr:twoCellAnchor>
  <xdr:twoCellAnchor>
    <xdr:from>
      <xdr:col>3</xdr:col>
      <xdr:colOff>635000</xdr:colOff>
      <xdr:row>19</xdr:row>
      <xdr:rowOff>168754</xdr:rowOff>
    </xdr:from>
    <xdr:to>
      <xdr:col>4</xdr:col>
      <xdr:colOff>321733</xdr:colOff>
      <xdr:row>21</xdr:row>
      <xdr:rowOff>86785</xdr:rowOff>
    </xdr:to>
    <xdr:cxnSp macro="">
      <xdr:nvCxnSpPr>
        <xdr:cNvPr id="147" name="AutoShape 46">
          <a:extLst>
            <a:ext uri="{FF2B5EF4-FFF2-40B4-BE49-F238E27FC236}">
              <a16:creationId xmlns:a16="http://schemas.microsoft.com/office/drawing/2014/main" id="{FD29E2EB-ED12-453B-AEF4-132D13C6C596}"/>
            </a:ext>
          </a:extLst>
        </xdr:cNvPr>
        <xdr:cNvCxnSpPr>
          <a:cxnSpLocks noChangeShapeType="1"/>
          <a:stCxn id="140" idx="1"/>
          <a:endCxn id="146" idx="0"/>
        </xdr:cNvCxnSpPr>
      </xdr:nvCxnSpPr>
      <xdr:spPr bwMode="auto">
        <a:xfrm rot="10800000" flipV="1">
          <a:off x="3467100" y="4397854"/>
          <a:ext cx="893233" cy="273631"/>
        </a:xfrm>
        <a:prstGeom prst="bentConnector2">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241300</xdr:colOff>
      <xdr:row>15</xdr:row>
      <xdr:rowOff>84662</xdr:rowOff>
    </xdr:from>
    <xdr:to>
      <xdr:col>3</xdr:col>
      <xdr:colOff>1047750</xdr:colOff>
      <xdr:row>16</xdr:row>
      <xdr:rowOff>160863</xdr:rowOff>
    </xdr:to>
    <xdr:sp macro="" textlink="">
      <xdr:nvSpPr>
        <xdr:cNvPr id="148" name="AutoShape 47">
          <a:extLst>
            <a:ext uri="{FF2B5EF4-FFF2-40B4-BE49-F238E27FC236}">
              <a16:creationId xmlns:a16="http://schemas.microsoft.com/office/drawing/2014/main" id="{516BBCF8-DFE5-4CD1-A06B-6F486DF4BE1D}"/>
            </a:ext>
          </a:extLst>
        </xdr:cNvPr>
        <xdr:cNvSpPr>
          <a:spLocks noChangeArrowheads="1"/>
        </xdr:cNvSpPr>
      </xdr:nvSpPr>
      <xdr:spPr bwMode="auto">
        <a:xfrm>
          <a:off x="3073400" y="3602562"/>
          <a:ext cx="806450" cy="254001"/>
        </a:xfrm>
        <a:prstGeom prst="flowChartProcess">
          <a:avLst/>
        </a:prstGeom>
        <a:solidFill>
          <a:schemeClr val="accent6"/>
        </a:solidFill>
        <a:ln w="9525" algn="ctr">
          <a:noFill/>
          <a:miter lim="800000"/>
          <a:headEnd/>
          <a:tailEnd/>
        </a:ln>
        <a:effectLst/>
      </xdr:spPr>
    </xdr:sp>
    <xdr:clientData/>
  </xdr:twoCellAnchor>
  <xdr:twoCellAnchor>
    <xdr:from>
      <xdr:col>3</xdr:col>
      <xdr:colOff>644526</xdr:colOff>
      <xdr:row>16</xdr:row>
      <xdr:rowOff>160862</xdr:rowOff>
    </xdr:from>
    <xdr:to>
      <xdr:col>4</xdr:col>
      <xdr:colOff>560918</xdr:colOff>
      <xdr:row>19</xdr:row>
      <xdr:rowOff>2113</xdr:rowOff>
    </xdr:to>
    <xdr:cxnSp macro="">
      <xdr:nvCxnSpPr>
        <xdr:cNvPr id="149" name="AutoShape 48">
          <a:extLst>
            <a:ext uri="{FF2B5EF4-FFF2-40B4-BE49-F238E27FC236}">
              <a16:creationId xmlns:a16="http://schemas.microsoft.com/office/drawing/2014/main" id="{9E27C7BF-D94D-4C56-9220-ECB9853B1EAC}"/>
            </a:ext>
          </a:extLst>
        </xdr:cNvPr>
        <xdr:cNvCxnSpPr>
          <a:cxnSpLocks noChangeShapeType="1"/>
          <a:stCxn id="148" idx="2"/>
          <a:endCxn id="140" idx="0"/>
        </xdr:cNvCxnSpPr>
      </xdr:nvCxnSpPr>
      <xdr:spPr bwMode="auto">
        <a:xfrm rot="16200000" flipH="1">
          <a:off x="3850746" y="3482442"/>
          <a:ext cx="374651" cy="1122892"/>
        </a:xfrm>
        <a:prstGeom prst="bentConnector3">
          <a:avLst>
            <a:gd name="adj1" fmla="val 5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520700</xdr:colOff>
      <xdr:row>39</xdr:row>
      <xdr:rowOff>19050</xdr:rowOff>
    </xdr:from>
    <xdr:to>
      <xdr:col>4</xdr:col>
      <xdr:colOff>698500</xdr:colOff>
      <xdr:row>40</xdr:row>
      <xdr:rowOff>12700</xdr:rowOff>
    </xdr:to>
    <xdr:sp macro="" textlink="">
      <xdr:nvSpPr>
        <xdr:cNvPr id="150" name="Text Box 11">
          <a:extLst>
            <a:ext uri="{FF2B5EF4-FFF2-40B4-BE49-F238E27FC236}">
              <a16:creationId xmlns:a16="http://schemas.microsoft.com/office/drawing/2014/main" id="{C416D465-73A5-4649-978D-3FA68FB7C9D4}"/>
            </a:ext>
          </a:extLst>
        </xdr:cNvPr>
        <xdr:cNvSpPr txBox="1">
          <a:spLocks noChangeArrowheads="1"/>
        </xdr:cNvSpPr>
      </xdr:nvSpPr>
      <xdr:spPr bwMode="auto">
        <a:xfrm>
          <a:off x="5759450" y="7645400"/>
          <a:ext cx="177800" cy="196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520700</xdr:colOff>
      <xdr:row>41</xdr:row>
      <xdr:rowOff>19050</xdr:rowOff>
    </xdr:from>
    <xdr:to>
      <xdr:col>4</xdr:col>
      <xdr:colOff>698500</xdr:colOff>
      <xdr:row>42</xdr:row>
      <xdr:rowOff>12700</xdr:rowOff>
    </xdr:to>
    <xdr:sp macro="" textlink="">
      <xdr:nvSpPr>
        <xdr:cNvPr id="151" name="Text Box 11">
          <a:extLst>
            <a:ext uri="{FF2B5EF4-FFF2-40B4-BE49-F238E27FC236}">
              <a16:creationId xmlns:a16="http://schemas.microsoft.com/office/drawing/2014/main" id="{D39D879E-519D-4E21-98D6-4154D195DCDB}"/>
            </a:ext>
          </a:extLst>
        </xdr:cNvPr>
        <xdr:cNvSpPr txBox="1">
          <a:spLocks noChangeArrowheads="1"/>
        </xdr:cNvSpPr>
      </xdr:nvSpPr>
      <xdr:spPr bwMode="auto">
        <a:xfrm>
          <a:off x="5759450" y="8051800"/>
          <a:ext cx="177800" cy="196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520700</xdr:colOff>
      <xdr:row>43</xdr:row>
      <xdr:rowOff>19050</xdr:rowOff>
    </xdr:from>
    <xdr:to>
      <xdr:col>4</xdr:col>
      <xdr:colOff>698500</xdr:colOff>
      <xdr:row>44</xdr:row>
      <xdr:rowOff>12700</xdr:rowOff>
    </xdr:to>
    <xdr:sp macro="" textlink="">
      <xdr:nvSpPr>
        <xdr:cNvPr id="152" name="Text Box 11">
          <a:extLst>
            <a:ext uri="{FF2B5EF4-FFF2-40B4-BE49-F238E27FC236}">
              <a16:creationId xmlns:a16="http://schemas.microsoft.com/office/drawing/2014/main" id="{CEA59EEB-9AAF-43BB-A45A-8B4AD9C20D16}"/>
            </a:ext>
          </a:extLst>
        </xdr:cNvPr>
        <xdr:cNvSpPr txBox="1">
          <a:spLocks noChangeArrowheads="1"/>
        </xdr:cNvSpPr>
      </xdr:nvSpPr>
      <xdr:spPr bwMode="auto">
        <a:xfrm>
          <a:off x="5759450" y="8458200"/>
          <a:ext cx="177800" cy="196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520700</xdr:colOff>
      <xdr:row>45</xdr:row>
      <xdr:rowOff>19050</xdr:rowOff>
    </xdr:from>
    <xdr:to>
      <xdr:col>4</xdr:col>
      <xdr:colOff>698500</xdr:colOff>
      <xdr:row>46</xdr:row>
      <xdr:rowOff>12700</xdr:rowOff>
    </xdr:to>
    <xdr:sp macro="" textlink="">
      <xdr:nvSpPr>
        <xdr:cNvPr id="153" name="Text Box 11">
          <a:extLst>
            <a:ext uri="{FF2B5EF4-FFF2-40B4-BE49-F238E27FC236}">
              <a16:creationId xmlns:a16="http://schemas.microsoft.com/office/drawing/2014/main" id="{6D78E527-C5C9-4766-BD43-C4EF6DCC65CB}"/>
            </a:ext>
          </a:extLst>
        </xdr:cNvPr>
        <xdr:cNvSpPr txBox="1">
          <a:spLocks noChangeArrowheads="1"/>
        </xdr:cNvSpPr>
      </xdr:nvSpPr>
      <xdr:spPr bwMode="auto">
        <a:xfrm>
          <a:off x="5759450" y="8864600"/>
          <a:ext cx="177800" cy="196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520700</xdr:colOff>
      <xdr:row>47</xdr:row>
      <xdr:rowOff>19050</xdr:rowOff>
    </xdr:from>
    <xdr:to>
      <xdr:col>4</xdr:col>
      <xdr:colOff>698500</xdr:colOff>
      <xdr:row>48</xdr:row>
      <xdr:rowOff>12700</xdr:rowOff>
    </xdr:to>
    <xdr:sp macro="" textlink="">
      <xdr:nvSpPr>
        <xdr:cNvPr id="154" name="Text Box 11">
          <a:extLst>
            <a:ext uri="{FF2B5EF4-FFF2-40B4-BE49-F238E27FC236}">
              <a16:creationId xmlns:a16="http://schemas.microsoft.com/office/drawing/2014/main" id="{7B521D1C-F332-4097-9B95-4B229E86AF26}"/>
            </a:ext>
          </a:extLst>
        </xdr:cNvPr>
        <xdr:cNvSpPr txBox="1">
          <a:spLocks noChangeArrowheads="1"/>
        </xdr:cNvSpPr>
      </xdr:nvSpPr>
      <xdr:spPr bwMode="auto">
        <a:xfrm>
          <a:off x="5759450" y="9271000"/>
          <a:ext cx="177800" cy="196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520700</xdr:colOff>
      <xdr:row>49</xdr:row>
      <xdr:rowOff>19050</xdr:rowOff>
    </xdr:from>
    <xdr:to>
      <xdr:col>4</xdr:col>
      <xdr:colOff>698500</xdr:colOff>
      <xdr:row>50</xdr:row>
      <xdr:rowOff>12700</xdr:rowOff>
    </xdr:to>
    <xdr:sp macro="" textlink="">
      <xdr:nvSpPr>
        <xdr:cNvPr id="155" name="Text Box 11">
          <a:extLst>
            <a:ext uri="{FF2B5EF4-FFF2-40B4-BE49-F238E27FC236}">
              <a16:creationId xmlns:a16="http://schemas.microsoft.com/office/drawing/2014/main" id="{3CF42E49-7E06-4F01-B09F-7AA5ADB697EA}"/>
            </a:ext>
          </a:extLst>
        </xdr:cNvPr>
        <xdr:cNvSpPr txBox="1">
          <a:spLocks noChangeArrowheads="1"/>
        </xdr:cNvSpPr>
      </xdr:nvSpPr>
      <xdr:spPr bwMode="auto">
        <a:xfrm>
          <a:off x="5759450" y="9677400"/>
          <a:ext cx="177800" cy="196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520700</xdr:colOff>
      <xdr:row>51</xdr:row>
      <xdr:rowOff>19050</xdr:rowOff>
    </xdr:from>
    <xdr:to>
      <xdr:col>4</xdr:col>
      <xdr:colOff>698500</xdr:colOff>
      <xdr:row>52</xdr:row>
      <xdr:rowOff>12700</xdr:rowOff>
    </xdr:to>
    <xdr:sp macro="" textlink="">
      <xdr:nvSpPr>
        <xdr:cNvPr id="156" name="Text Box 11">
          <a:extLst>
            <a:ext uri="{FF2B5EF4-FFF2-40B4-BE49-F238E27FC236}">
              <a16:creationId xmlns:a16="http://schemas.microsoft.com/office/drawing/2014/main" id="{A4821F5A-F93E-4D4D-870E-D0323CE52174}"/>
            </a:ext>
          </a:extLst>
        </xdr:cNvPr>
        <xdr:cNvSpPr txBox="1">
          <a:spLocks noChangeArrowheads="1"/>
        </xdr:cNvSpPr>
      </xdr:nvSpPr>
      <xdr:spPr bwMode="auto">
        <a:xfrm>
          <a:off x="5759450" y="10083800"/>
          <a:ext cx="177800" cy="196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520700</xdr:colOff>
      <xdr:row>53</xdr:row>
      <xdr:rowOff>19050</xdr:rowOff>
    </xdr:from>
    <xdr:to>
      <xdr:col>4</xdr:col>
      <xdr:colOff>698500</xdr:colOff>
      <xdr:row>54</xdr:row>
      <xdr:rowOff>12700</xdr:rowOff>
    </xdr:to>
    <xdr:sp macro="" textlink="">
      <xdr:nvSpPr>
        <xdr:cNvPr id="157" name="Text Box 11">
          <a:extLst>
            <a:ext uri="{FF2B5EF4-FFF2-40B4-BE49-F238E27FC236}">
              <a16:creationId xmlns:a16="http://schemas.microsoft.com/office/drawing/2014/main" id="{3EB2F3F6-F152-4B46-A7A5-A7E85F71A602}"/>
            </a:ext>
          </a:extLst>
        </xdr:cNvPr>
        <xdr:cNvSpPr txBox="1">
          <a:spLocks noChangeArrowheads="1"/>
        </xdr:cNvSpPr>
      </xdr:nvSpPr>
      <xdr:spPr bwMode="auto">
        <a:xfrm>
          <a:off x="5759450" y="10490200"/>
          <a:ext cx="177800" cy="196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520700</xdr:colOff>
      <xdr:row>55</xdr:row>
      <xdr:rowOff>19050</xdr:rowOff>
    </xdr:from>
    <xdr:to>
      <xdr:col>4</xdr:col>
      <xdr:colOff>698500</xdr:colOff>
      <xdr:row>56</xdr:row>
      <xdr:rowOff>12700</xdr:rowOff>
    </xdr:to>
    <xdr:sp macro="" textlink="">
      <xdr:nvSpPr>
        <xdr:cNvPr id="158" name="Text Box 11">
          <a:extLst>
            <a:ext uri="{FF2B5EF4-FFF2-40B4-BE49-F238E27FC236}">
              <a16:creationId xmlns:a16="http://schemas.microsoft.com/office/drawing/2014/main" id="{3718C06D-81E7-4E57-AECA-76AE2A2A14E2}"/>
            </a:ext>
          </a:extLst>
        </xdr:cNvPr>
        <xdr:cNvSpPr txBox="1">
          <a:spLocks noChangeArrowheads="1"/>
        </xdr:cNvSpPr>
      </xdr:nvSpPr>
      <xdr:spPr bwMode="auto">
        <a:xfrm>
          <a:off x="5759450" y="10896600"/>
          <a:ext cx="177800" cy="196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520700</xdr:colOff>
      <xdr:row>57</xdr:row>
      <xdr:rowOff>19050</xdr:rowOff>
    </xdr:from>
    <xdr:to>
      <xdr:col>4</xdr:col>
      <xdr:colOff>698500</xdr:colOff>
      <xdr:row>58</xdr:row>
      <xdr:rowOff>12700</xdr:rowOff>
    </xdr:to>
    <xdr:sp macro="" textlink="">
      <xdr:nvSpPr>
        <xdr:cNvPr id="159" name="Text Box 11">
          <a:extLst>
            <a:ext uri="{FF2B5EF4-FFF2-40B4-BE49-F238E27FC236}">
              <a16:creationId xmlns:a16="http://schemas.microsoft.com/office/drawing/2014/main" id="{E4DFC417-CC7D-4240-9541-BDE44EB2A02E}"/>
            </a:ext>
          </a:extLst>
        </xdr:cNvPr>
        <xdr:cNvSpPr txBox="1">
          <a:spLocks noChangeArrowheads="1"/>
        </xdr:cNvSpPr>
      </xdr:nvSpPr>
      <xdr:spPr bwMode="auto">
        <a:xfrm>
          <a:off x="5759450" y="11303000"/>
          <a:ext cx="177800" cy="196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520700</xdr:colOff>
      <xdr:row>59</xdr:row>
      <xdr:rowOff>19050</xdr:rowOff>
    </xdr:from>
    <xdr:to>
      <xdr:col>4</xdr:col>
      <xdr:colOff>698500</xdr:colOff>
      <xdr:row>60</xdr:row>
      <xdr:rowOff>12700</xdr:rowOff>
    </xdr:to>
    <xdr:sp macro="" textlink="">
      <xdr:nvSpPr>
        <xdr:cNvPr id="160" name="Text Box 11">
          <a:extLst>
            <a:ext uri="{FF2B5EF4-FFF2-40B4-BE49-F238E27FC236}">
              <a16:creationId xmlns:a16="http://schemas.microsoft.com/office/drawing/2014/main" id="{2C76807C-93DB-437A-9BFB-9C7A14C7E0E8}"/>
            </a:ext>
          </a:extLst>
        </xdr:cNvPr>
        <xdr:cNvSpPr txBox="1">
          <a:spLocks noChangeArrowheads="1"/>
        </xdr:cNvSpPr>
      </xdr:nvSpPr>
      <xdr:spPr bwMode="auto">
        <a:xfrm>
          <a:off x="5759450" y="11709400"/>
          <a:ext cx="177800" cy="196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520700</xdr:colOff>
      <xdr:row>61</xdr:row>
      <xdr:rowOff>19050</xdr:rowOff>
    </xdr:from>
    <xdr:to>
      <xdr:col>4</xdr:col>
      <xdr:colOff>698500</xdr:colOff>
      <xdr:row>62</xdr:row>
      <xdr:rowOff>12700</xdr:rowOff>
    </xdr:to>
    <xdr:sp macro="" textlink="">
      <xdr:nvSpPr>
        <xdr:cNvPr id="161" name="Text Box 11">
          <a:extLst>
            <a:ext uri="{FF2B5EF4-FFF2-40B4-BE49-F238E27FC236}">
              <a16:creationId xmlns:a16="http://schemas.microsoft.com/office/drawing/2014/main" id="{BFEFE503-9C8A-4164-BA98-F4BFA6ABCBF4}"/>
            </a:ext>
          </a:extLst>
        </xdr:cNvPr>
        <xdr:cNvSpPr txBox="1">
          <a:spLocks noChangeArrowheads="1"/>
        </xdr:cNvSpPr>
      </xdr:nvSpPr>
      <xdr:spPr bwMode="auto">
        <a:xfrm>
          <a:off x="5759450" y="12115800"/>
          <a:ext cx="177800" cy="196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520700</xdr:colOff>
      <xdr:row>63</xdr:row>
      <xdr:rowOff>19050</xdr:rowOff>
    </xdr:from>
    <xdr:to>
      <xdr:col>4</xdr:col>
      <xdr:colOff>698500</xdr:colOff>
      <xdr:row>64</xdr:row>
      <xdr:rowOff>12700</xdr:rowOff>
    </xdr:to>
    <xdr:sp macro="" textlink="">
      <xdr:nvSpPr>
        <xdr:cNvPr id="162" name="Text Box 11">
          <a:extLst>
            <a:ext uri="{FF2B5EF4-FFF2-40B4-BE49-F238E27FC236}">
              <a16:creationId xmlns:a16="http://schemas.microsoft.com/office/drawing/2014/main" id="{F54EC9C7-5D5E-4829-B84E-AC2BF0885CBD}"/>
            </a:ext>
          </a:extLst>
        </xdr:cNvPr>
        <xdr:cNvSpPr txBox="1">
          <a:spLocks noChangeArrowheads="1"/>
        </xdr:cNvSpPr>
      </xdr:nvSpPr>
      <xdr:spPr bwMode="auto">
        <a:xfrm>
          <a:off x="5759450" y="12522200"/>
          <a:ext cx="177800" cy="196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520700</xdr:colOff>
      <xdr:row>65</xdr:row>
      <xdr:rowOff>19050</xdr:rowOff>
    </xdr:from>
    <xdr:to>
      <xdr:col>4</xdr:col>
      <xdr:colOff>698500</xdr:colOff>
      <xdr:row>66</xdr:row>
      <xdr:rowOff>12700</xdr:rowOff>
    </xdr:to>
    <xdr:sp macro="" textlink="">
      <xdr:nvSpPr>
        <xdr:cNvPr id="163" name="Text Box 11">
          <a:extLst>
            <a:ext uri="{FF2B5EF4-FFF2-40B4-BE49-F238E27FC236}">
              <a16:creationId xmlns:a16="http://schemas.microsoft.com/office/drawing/2014/main" id="{10A98E6F-6C45-46D0-B67A-91352229C388}"/>
            </a:ext>
          </a:extLst>
        </xdr:cNvPr>
        <xdr:cNvSpPr txBox="1">
          <a:spLocks noChangeArrowheads="1"/>
        </xdr:cNvSpPr>
      </xdr:nvSpPr>
      <xdr:spPr bwMode="auto">
        <a:xfrm>
          <a:off x="5759450" y="12928600"/>
          <a:ext cx="177800" cy="196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520700</xdr:colOff>
      <xdr:row>69</xdr:row>
      <xdr:rowOff>19050</xdr:rowOff>
    </xdr:from>
    <xdr:to>
      <xdr:col>4</xdr:col>
      <xdr:colOff>698500</xdr:colOff>
      <xdr:row>70</xdr:row>
      <xdr:rowOff>12700</xdr:rowOff>
    </xdr:to>
    <xdr:sp macro="" textlink="">
      <xdr:nvSpPr>
        <xdr:cNvPr id="164" name="Text Box 11">
          <a:extLst>
            <a:ext uri="{FF2B5EF4-FFF2-40B4-BE49-F238E27FC236}">
              <a16:creationId xmlns:a16="http://schemas.microsoft.com/office/drawing/2014/main" id="{6E5A8CC9-23E8-4E91-96E4-CB6C6569FBCC}"/>
            </a:ext>
          </a:extLst>
        </xdr:cNvPr>
        <xdr:cNvSpPr txBox="1">
          <a:spLocks noChangeArrowheads="1"/>
        </xdr:cNvSpPr>
      </xdr:nvSpPr>
      <xdr:spPr bwMode="auto">
        <a:xfrm>
          <a:off x="5759450" y="13741400"/>
          <a:ext cx="177800" cy="196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2</xdr:col>
      <xdr:colOff>12700</xdr:colOff>
      <xdr:row>15</xdr:row>
      <xdr:rowOff>49221</xdr:rowOff>
    </xdr:from>
    <xdr:ext cx="6019800" cy="386388"/>
    <xdr:sp macro="" textlink="">
      <xdr:nvSpPr>
        <xdr:cNvPr id="91" name="Text Box 115">
          <a:extLst>
            <a:ext uri="{FF2B5EF4-FFF2-40B4-BE49-F238E27FC236}">
              <a16:creationId xmlns:a16="http://schemas.microsoft.com/office/drawing/2014/main" id="{F82D9FFD-F8C0-4538-8818-835D8A766CFC}"/>
            </a:ext>
          </a:extLst>
        </xdr:cNvPr>
        <xdr:cNvSpPr txBox="1">
          <a:spLocks noChangeArrowheads="1"/>
        </xdr:cNvSpPr>
      </xdr:nvSpPr>
      <xdr:spPr bwMode="auto">
        <a:xfrm>
          <a:off x="1638300" y="3287721"/>
          <a:ext cx="6019800" cy="386388"/>
        </a:xfrm>
        <a:prstGeom prst="rect">
          <a:avLst/>
        </a:prstGeom>
        <a:solidFill>
          <a:schemeClr val="bg2">
            <a:alpha val="70000"/>
          </a:schemeClr>
        </a:solidFill>
        <a:ln w="9525">
          <a:noFill/>
          <a:miter lim="800000"/>
          <a:headEnd/>
          <a:tailEnd/>
        </a:ln>
      </xdr:spPr>
      <xdr:txBody>
        <a:bodyPr wrap="square" lIns="27432" tIns="32004" rIns="27432" bIns="0" anchor="ctr" upright="1">
          <a:spAutoFit/>
        </a:bodyPr>
        <a:lstStyle/>
        <a:p>
          <a:pPr algn="ctr" rtl="0">
            <a:defRPr sz="1000"/>
          </a:pPr>
          <a:r>
            <a:rPr lang="de-DE" sz="1200" b="1" i="0" strike="noStrike">
              <a:solidFill>
                <a:srgbClr val="000000"/>
              </a:solidFill>
              <a:latin typeface="Arial"/>
              <a:cs typeface="Arial"/>
            </a:rPr>
            <a:t>Paste pictures from your Flipcharts</a:t>
          </a:r>
        </a:p>
        <a:p>
          <a:pPr algn="ctr" rtl="0">
            <a:defRPr sz="1000"/>
          </a:pPr>
          <a:r>
            <a:rPr lang="de-DE" sz="1200" b="1" i="0" strike="noStrike">
              <a:solidFill>
                <a:srgbClr val="000000"/>
              </a:solidFill>
              <a:latin typeface="Arial"/>
              <a:cs typeface="Arial"/>
            </a:rPr>
            <a:t>(moderate</a:t>
          </a:r>
          <a:r>
            <a:rPr lang="de-DE" sz="1200" b="1" i="0" strike="noStrike" baseline="0">
              <a:solidFill>
                <a:srgbClr val="000000"/>
              </a:solidFill>
              <a:latin typeface="Arial"/>
              <a:cs typeface="Arial"/>
            </a:rPr>
            <a:t> </a:t>
          </a:r>
          <a:r>
            <a:rPr lang="de-DE" sz="1200" b="1" i="0" strike="noStrike">
              <a:solidFill>
                <a:srgbClr val="000000"/>
              </a:solidFill>
              <a:latin typeface="Arial"/>
              <a:cs typeface="Arial"/>
            </a:rPr>
            <a:t>resolution)</a:t>
          </a:r>
        </a:p>
      </xdr:txBody>
    </xdr:sp>
    <xdr:clientData/>
  </xdr:oneCellAnchor>
</xdr:wsDr>
</file>

<file path=xl/drawings/drawing2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381000</xdr:colOff>
      <xdr:row>3</xdr:row>
      <xdr:rowOff>190500</xdr:rowOff>
    </xdr:to>
    <xdr:pic>
      <xdr:nvPicPr>
        <xdr:cNvPr id="7188" name="Picture 1">
          <a:hlinkClick xmlns:r="http://schemas.openxmlformats.org/officeDocument/2006/relationships" r:id="rId1"/>
          <a:extLst>
            <a:ext uri="{FF2B5EF4-FFF2-40B4-BE49-F238E27FC236}">
              <a16:creationId xmlns:a16="http://schemas.microsoft.com/office/drawing/2014/main" id="{8A3AA4FA-02A1-4685-8499-6CE51234393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800100" cy="812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400050</xdr:colOff>
      <xdr:row>2</xdr:row>
      <xdr:rowOff>63500</xdr:rowOff>
    </xdr:to>
    <xdr:pic>
      <xdr:nvPicPr>
        <xdr:cNvPr id="19485" name="Picture 10">
          <a:hlinkClick xmlns:r="http://schemas.openxmlformats.org/officeDocument/2006/relationships" r:id="rId1"/>
          <a:extLst>
            <a:ext uri="{FF2B5EF4-FFF2-40B4-BE49-F238E27FC236}">
              <a16:creationId xmlns:a16="http://schemas.microsoft.com/office/drawing/2014/main" id="{629EDE54-0D4C-43C1-86F0-3320571F8E9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812800" cy="812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6350</xdr:colOff>
      <xdr:row>0</xdr:row>
      <xdr:rowOff>0</xdr:rowOff>
    </xdr:from>
    <xdr:to>
      <xdr:col>1</xdr:col>
      <xdr:colOff>419100</xdr:colOff>
      <xdr:row>2</xdr:row>
      <xdr:rowOff>76200</xdr:rowOff>
    </xdr:to>
    <xdr:pic>
      <xdr:nvPicPr>
        <xdr:cNvPr id="28692" name="Picture 1">
          <a:hlinkClick xmlns:r="http://schemas.openxmlformats.org/officeDocument/2006/relationships" r:id="rId1"/>
          <a:extLst>
            <a:ext uri="{FF2B5EF4-FFF2-40B4-BE49-F238E27FC236}">
              <a16:creationId xmlns:a16="http://schemas.microsoft.com/office/drawing/2014/main" id="{9B6B9040-8769-43F2-872E-DD818D6CA5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50" y="0"/>
          <a:ext cx="825500" cy="825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3148</xdr:colOff>
      <xdr:row>0</xdr:row>
      <xdr:rowOff>0</xdr:rowOff>
    </xdr:from>
    <xdr:to>
      <xdr:col>1</xdr:col>
      <xdr:colOff>365098</xdr:colOff>
      <xdr:row>2</xdr:row>
      <xdr:rowOff>9525</xdr:rowOff>
    </xdr:to>
    <xdr:pic>
      <xdr:nvPicPr>
        <xdr:cNvPr id="40980" name="Picture 1">
          <a:hlinkClick xmlns:r="http://schemas.openxmlformats.org/officeDocument/2006/relationships" r:id="rId1"/>
          <a:extLst>
            <a:ext uri="{FF2B5EF4-FFF2-40B4-BE49-F238E27FC236}">
              <a16:creationId xmlns:a16="http://schemas.microsoft.com/office/drawing/2014/main" id="{6F6AF308-6F8C-4F4A-894E-C5838431BFA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48" y="0"/>
          <a:ext cx="774700"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6350</xdr:colOff>
      <xdr:row>0</xdr:row>
      <xdr:rowOff>0</xdr:rowOff>
    </xdr:from>
    <xdr:to>
      <xdr:col>1</xdr:col>
      <xdr:colOff>393700</xdr:colOff>
      <xdr:row>2</xdr:row>
      <xdr:rowOff>44450</xdr:rowOff>
    </xdr:to>
    <xdr:pic>
      <xdr:nvPicPr>
        <xdr:cNvPr id="24597" name="Picture 2">
          <a:hlinkClick xmlns:r="http://schemas.openxmlformats.org/officeDocument/2006/relationships" r:id="rId1"/>
          <a:extLst>
            <a:ext uri="{FF2B5EF4-FFF2-40B4-BE49-F238E27FC236}">
              <a16:creationId xmlns:a16="http://schemas.microsoft.com/office/drawing/2014/main" id="{CF7060C9-BE4D-41A7-91CE-618913E6091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50" y="0"/>
          <a:ext cx="800100" cy="793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419100</xdr:colOff>
      <xdr:row>2</xdr:row>
      <xdr:rowOff>76200</xdr:rowOff>
    </xdr:to>
    <xdr:pic>
      <xdr:nvPicPr>
        <xdr:cNvPr id="23592" name="Picture 2">
          <a:hlinkClick xmlns:r="http://schemas.openxmlformats.org/officeDocument/2006/relationships" r:id="rId1"/>
          <a:extLst>
            <a:ext uri="{FF2B5EF4-FFF2-40B4-BE49-F238E27FC236}">
              <a16:creationId xmlns:a16="http://schemas.microsoft.com/office/drawing/2014/main" id="{A854647A-C08C-4764-8EE6-D134FD60559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831850" cy="825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402166</xdr:colOff>
      <xdr:row>13</xdr:row>
      <xdr:rowOff>137582</xdr:rowOff>
    </xdr:from>
    <xdr:to>
      <xdr:col>7</xdr:col>
      <xdr:colOff>2095499</xdr:colOff>
      <xdr:row>33</xdr:row>
      <xdr:rowOff>169331</xdr:rowOff>
    </xdr:to>
    <xdr:graphicFrame macro="">
      <xdr:nvGraphicFramePr>
        <xdr:cNvPr id="5" name="Chart 1">
          <a:extLst>
            <a:ext uri="{FF2B5EF4-FFF2-40B4-BE49-F238E27FC236}">
              <a16:creationId xmlns:a16="http://schemas.microsoft.com/office/drawing/2014/main" id="{ABFF3D9B-ADFE-4CDE-A410-3500904939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730250</xdr:colOff>
      <xdr:row>5</xdr:row>
      <xdr:rowOff>19050</xdr:rowOff>
    </xdr:from>
    <xdr:to>
      <xdr:col>4</xdr:col>
      <xdr:colOff>730250</xdr:colOff>
      <xdr:row>6</xdr:row>
      <xdr:rowOff>0</xdr:rowOff>
    </xdr:to>
    <xdr:sp macro="" textlink="">
      <xdr:nvSpPr>
        <xdr:cNvPr id="21644" name="Line 1">
          <a:extLst>
            <a:ext uri="{FF2B5EF4-FFF2-40B4-BE49-F238E27FC236}">
              <a16:creationId xmlns:a16="http://schemas.microsoft.com/office/drawing/2014/main" id="{15AB067B-605F-4D2A-83DD-508DF2AC56BA}"/>
            </a:ext>
          </a:extLst>
        </xdr:cNvPr>
        <xdr:cNvSpPr>
          <a:spLocks noChangeShapeType="1"/>
        </xdr:cNvSpPr>
      </xdr:nvSpPr>
      <xdr:spPr bwMode="auto">
        <a:xfrm>
          <a:off x="3848100" y="1009650"/>
          <a:ext cx="0" cy="152400"/>
        </a:xfrm>
        <a:prstGeom prst="line">
          <a:avLst/>
        </a:prstGeom>
        <a:noFill/>
        <a:ln w="9525">
          <a:solidFill>
            <a:schemeClr val="accent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730250</xdr:colOff>
      <xdr:row>7</xdr:row>
      <xdr:rowOff>12700</xdr:rowOff>
    </xdr:from>
    <xdr:to>
      <xdr:col>4</xdr:col>
      <xdr:colOff>730250</xdr:colOff>
      <xdr:row>7</xdr:row>
      <xdr:rowOff>165100</xdr:rowOff>
    </xdr:to>
    <xdr:sp macro="" textlink="">
      <xdr:nvSpPr>
        <xdr:cNvPr id="21645" name="Line 8">
          <a:extLst>
            <a:ext uri="{FF2B5EF4-FFF2-40B4-BE49-F238E27FC236}">
              <a16:creationId xmlns:a16="http://schemas.microsoft.com/office/drawing/2014/main" id="{63608D69-B2E4-4CB5-B815-C948B691FF35}"/>
            </a:ext>
          </a:extLst>
        </xdr:cNvPr>
        <xdr:cNvSpPr>
          <a:spLocks noChangeShapeType="1"/>
        </xdr:cNvSpPr>
      </xdr:nvSpPr>
      <xdr:spPr bwMode="auto">
        <a:xfrm>
          <a:off x="3848100" y="1346200"/>
          <a:ext cx="0" cy="152400"/>
        </a:xfrm>
        <a:prstGeom prst="line">
          <a:avLst/>
        </a:prstGeom>
        <a:noFill/>
        <a:ln w="9525">
          <a:solidFill>
            <a:schemeClr val="accent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730250</xdr:colOff>
      <xdr:row>9</xdr:row>
      <xdr:rowOff>19050</xdr:rowOff>
    </xdr:from>
    <xdr:to>
      <xdr:col>4</xdr:col>
      <xdr:colOff>730250</xdr:colOff>
      <xdr:row>10</xdr:row>
      <xdr:rowOff>0</xdr:rowOff>
    </xdr:to>
    <xdr:sp macro="" textlink="">
      <xdr:nvSpPr>
        <xdr:cNvPr id="21646" name="Line 9">
          <a:extLst>
            <a:ext uri="{FF2B5EF4-FFF2-40B4-BE49-F238E27FC236}">
              <a16:creationId xmlns:a16="http://schemas.microsoft.com/office/drawing/2014/main" id="{9EF9181B-C8FE-44B0-BF13-684D05649F48}"/>
            </a:ext>
          </a:extLst>
        </xdr:cNvPr>
        <xdr:cNvSpPr>
          <a:spLocks noChangeShapeType="1"/>
        </xdr:cNvSpPr>
      </xdr:nvSpPr>
      <xdr:spPr bwMode="auto">
        <a:xfrm>
          <a:off x="3848100" y="1695450"/>
          <a:ext cx="0" cy="152400"/>
        </a:xfrm>
        <a:prstGeom prst="line">
          <a:avLst/>
        </a:prstGeom>
        <a:noFill/>
        <a:ln w="9525">
          <a:solidFill>
            <a:schemeClr val="accent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730250</xdr:colOff>
      <xdr:row>11</xdr:row>
      <xdr:rowOff>19050</xdr:rowOff>
    </xdr:from>
    <xdr:to>
      <xdr:col>4</xdr:col>
      <xdr:colOff>730250</xdr:colOff>
      <xdr:row>12</xdr:row>
      <xdr:rowOff>0</xdr:rowOff>
    </xdr:to>
    <xdr:sp macro="" textlink="">
      <xdr:nvSpPr>
        <xdr:cNvPr id="21647" name="Line 10">
          <a:extLst>
            <a:ext uri="{FF2B5EF4-FFF2-40B4-BE49-F238E27FC236}">
              <a16:creationId xmlns:a16="http://schemas.microsoft.com/office/drawing/2014/main" id="{385FC1F1-1551-40F6-8BCB-D7773DF945BC}"/>
            </a:ext>
          </a:extLst>
        </xdr:cNvPr>
        <xdr:cNvSpPr>
          <a:spLocks noChangeShapeType="1"/>
        </xdr:cNvSpPr>
      </xdr:nvSpPr>
      <xdr:spPr bwMode="auto">
        <a:xfrm>
          <a:off x="3848100" y="2038350"/>
          <a:ext cx="0" cy="152400"/>
        </a:xfrm>
        <a:prstGeom prst="line">
          <a:avLst/>
        </a:prstGeom>
        <a:noFill/>
        <a:ln w="9525">
          <a:solidFill>
            <a:schemeClr val="accent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730250</xdr:colOff>
      <xdr:row>13</xdr:row>
      <xdr:rowOff>12700</xdr:rowOff>
    </xdr:from>
    <xdr:to>
      <xdr:col>4</xdr:col>
      <xdr:colOff>730250</xdr:colOff>
      <xdr:row>13</xdr:row>
      <xdr:rowOff>165100</xdr:rowOff>
    </xdr:to>
    <xdr:sp macro="" textlink="">
      <xdr:nvSpPr>
        <xdr:cNvPr id="21648" name="Line 11">
          <a:extLst>
            <a:ext uri="{FF2B5EF4-FFF2-40B4-BE49-F238E27FC236}">
              <a16:creationId xmlns:a16="http://schemas.microsoft.com/office/drawing/2014/main" id="{DBFF3BFA-3A52-4F3B-9B6C-AFC317AD5CA7}"/>
            </a:ext>
          </a:extLst>
        </xdr:cNvPr>
        <xdr:cNvSpPr>
          <a:spLocks noChangeShapeType="1"/>
        </xdr:cNvSpPr>
      </xdr:nvSpPr>
      <xdr:spPr bwMode="auto">
        <a:xfrm>
          <a:off x="3848100" y="2374900"/>
          <a:ext cx="0" cy="152400"/>
        </a:xfrm>
        <a:prstGeom prst="line">
          <a:avLst/>
        </a:prstGeom>
        <a:noFill/>
        <a:ln w="9525">
          <a:solidFill>
            <a:schemeClr val="accent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730250</xdr:colOff>
      <xdr:row>15</xdr:row>
      <xdr:rowOff>19050</xdr:rowOff>
    </xdr:from>
    <xdr:to>
      <xdr:col>4</xdr:col>
      <xdr:colOff>730250</xdr:colOff>
      <xdr:row>16</xdr:row>
      <xdr:rowOff>0</xdr:rowOff>
    </xdr:to>
    <xdr:sp macro="" textlink="">
      <xdr:nvSpPr>
        <xdr:cNvPr id="21649" name="Line 12">
          <a:extLst>
            <a:ext uri="{FF2B5EF4-FFF2-40B4-BE49-F238E27FC236}">
              <a16:creationId xmlns:a16="http://schemas.microsoft.com/office/drawing/2014/main" id="{5DA66E87-558F-4B70-9CBB-8D6A01B6CACE}"/>
            </a:ext>
          </a:extLst>
        </xdr:cNvPr>
        <xdr:cNvSpPr>
          <a:spLocks noChangeShapeType="1"/>
        </xdr:cNvSpPr>
      </xdr:nvSpPr>
      <xdr:spPr bwMode="auto">
        <a:xfrm>
          <a:off x="3848100" y="2724150"/>
          <a:ext cx="0" cy="152400"/>
        </a:xfrm>
        <a:prstGeom prst="line">
          <a:avLst/>
        </a:prstGeom>
        <a:noFill/>
        <a:ln w="9525">
          <a:solidFill>
            <a:schemeClr val="accent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0</xdr:row>
      <xdr:rowOff>6350</xdr:rowOff>
    </xdr:from>
    <xdr:to>
      <xdr:col>1</xdr:col>
      <xdr:colOff>400050</xdr:colOff>
      <xdr:row>2</xdr:row>
      <xdr:rowOff>63500</xdr:rowOff>
    </xdr:to>
    <xdr:pic>
      <xdr:nvPicPr>
        <xdr:cNvPr id="21650" name="Picture 13">
          <a:hlinkClick xmlns:r="http://schemas.openxmlformats.org/officeDocument/2006/relationships" r:id="rId1"/>
          <a:extLst>
            <a:ext uri="{FF2B5EF4-FFF2-40B4-BE49-F238E27FC236}">
              <a16:creationId xmlns:a16="http://schemas.microsoft.com/office/drawing/2014/main" id="{9A197D74-0314-4733-94FF-C6DD92DA756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350"/>
          <a:ext cx="812800" cy="806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730250</xdr:colOff>
      <xdr:row>17</xdr:row>
      <xdr:rowOff>19050</xdr:rowOff>
    </xdr:from>
    <xdr:to>
      <xdr:col>4</xdr:col>
      <xdr:colOff>730250</xdr:colOff>
      <xdr:row>18</xdr:row>
      <xdr:rowOff>0</xdr:rowOff>
    </xdr:to>
    <xdr:sp macro="" textlink="">
      <xdr:nvSpPr>
        <xdr:cNvPr id="9" name="Line 12">
          <a:extLst>
            <a:ext uri="{FF2B5EF4-FFF2-40B4-BE49-F238E27FC236}">
              <a16:creationId xmlns:a16="http://schemas.microsoft.com/office/drawing/2014/main" id="{2DA5E9B7-739A-4B0E-AC85-80B443BCB780}"/>
            </a:ext>
          </a:extLst>
        </xdr:cNvPr>
        <xdr:cNvSpPr>
          <a:spLocks noChangeShapeType="1"/>
        </xdr:cNvSpPr>
      </xdr:nvSpPr>
      <xdr:spPr bwMode="auto">
        <a:xfrm>
          <a:off x="4260850" y="3251200"/>
          <a:ext cx="0" cy="152400"/>
        </a:xfrm>
        <a:prstGeom prst="line">
          <a:avLst/>
        </a:prstGeom>
        <a:noFill/>
        <a:ln w="9525">
          <a:solidFill>
            <a:schemeClr val="accent1"/>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641350</xdr:colOff>
      <xdr:row>11</xdr:row>
      <xdr:rowOff>127000</xdr:rowOff>
    </xdr:from>
    <xdr:to>
      <xdr:col>4</xdr:col>
      <xdr:colOff>857250</xdr:colOff>
      <xdr:row>12</xdr:row>
      <xdr:rowOff>114300</xdr:rowOff>
    </xdr:to>
    <xdr:sp macro="" textlink="">
      <xdr:nvSpPr>
        <xdr:cNvPr id="19440" name="Text Box 1">
          <a:extLst>
            <a:ext uri="{FF2B5EF4-FFF2-40B4-BE49-F238E27FC236}">
              <a16:creationId xmlns:a16="http://schemas.microsoft.com/office/drawing/2014/main" id="{82A57266-62FA-489A-BCEF-46CF78155710}"/>
            </a:ext>
          </a:extLst>
        </xdr:cNvPr>
        <xdr:cNvSpPr txBox="1">
          <a:spLocks noChangeArrowheads="1"/>
        </xdr:cNvSpPr>
      </xdr:nvSpPr>
      <xdr:spPr bwMode="auto">
        <a:xfrm>
          <a:off x="4775200" y="2895600"/>
          <a:ext cx="215900" cy="2349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196850</xdr:colOff>
      <xdr:row>13</xdr:row>
      <xdr:rowOff>12700</xdr:rowOff>
    </xdr:from>
    <xdr:to>
      <xdr:col>4</xdr:col>
      <xdr:colOff>374650</xdr:colOff>
      <xdr:row>13</xdr:row>
      <xdr:rowOff>165100</xdr:rowOff>
    </xdr:to>
    <xdr:sp macro="" textlink="">
      <xdr:nvSpPr>
        <xdr:cNvPr id="19441" name="Text Box 2">
          <a:extLst>
            <a:ext uri="{FF2B5EF4-FFF2-40B4-BE49-F238E27FC236}">
              <a16:creationId xmlns:a16="http://schemas.microsoft.com/office/drawing/2014/main" id="{36A6BDCB-4DC7-497D-A9F5-1DF54E19547B}"/>
            </a:ext>
          </a:extLst>
        </xdr:cNvPr>
        <xdr:cNvSpPr txBox="1">
          <a:spLocks noChangeArrowheads="1"/>
        </xdr:cNvSpPr>
      </xdr:nvSpPr>
      <xdr:spPr bwMode="auto">
        <a:xfrm>
          <a:off x="4330700" y="3276600"/>
          <a:ext cx="177800" cy="1524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641350</xdr:colOff>
      <xdr:row>15</xdr:row>
      <xdr:rowOff>0</xdr:rowOff>
    </xdr:from>
    <xdr:to>
      <xdr:col>3</xdr:col>
      <xdr:colOff>819150</xdr:colOff>
      <xdr:row>15</xdr:row>
      <xdr:rowOff>0</xdr:rowOff>
    </xdr:to>
    <xdr:sp macro="" textlink="">
      <xdr:nvSpPr>
        <xdr:cNvPr id="19442" name="Text Box 3">
          <a:extLst>
            <a:ext uri="{FF2B5EF4-FFF2-40B4-BE49-F238E27FC236}">
              <a16:creationId xmlns:a16="http://schemas.microsoft.com/office/drawing/2014/main" id="{995673AD-90D2-4FA8-B46C-9990F14D0023}"/>
            </a:ext>
          </a:extLst>
        </xdr:cNvPr>
        <xdr:cNvSpPr txBox="1">
          <a:spLocks noChangeArrowheads="1"/>
        </xdr:cNvSpPr>
      </xdr:nvSpPr>
      <xdr:spPr bwMode="auto">
        <a:xfrm>
          <a:off x="3397250" y="3759200"/>
          <a:ext cx="17780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596900</xdr:colOff>
      <xdr:row>15</xdr:row>
      <xdr:rowOff>0</xdr:rowOff>
    </xdr:from>
    <xdr:to>
      <xdr:col>4</xdr:col>
      <xdr:colOff>819150</xdr:colOff>
      <xdr:row>15</xdr:row>
      <xdr:rowOff>0</xdr:rowOff>
    </xdr:to>
    <xdr:sp macro="" textlink="">
      <xdr:nvSpPr>
        <xdr:cNvPr id="19443" name="Text Box 4">
          <a:extLst>
            <a:ext uri="{FF2B5EF4-FFF2-40B4-BE49-F238E27FC236}">
              <a16:creationId xmlns:a16="http://schemas.microsoft.com/office/drawing/2014/main" id="{86ED9E6C-08EB-432B-982B-500744810437}"/>
            </a:ext>
          </a:extLst>
        </xdr:cNvPr>
        <xdr:cNvSpPr txBox="1">
          <a:spLocks noChangeArrowheads="1"/>
        </xdr:cNvSpPr>
      </xdr:nvSpPr>
      <xdr:spPr bwMode="auto">
        <a:xfrm>
          <a:off x="4730750" y="3759200"/>
          <a:ext cx="22225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762000</xdr:colOff>
      <xdr:row>24</xdr:row>
      <xdr:rowOff>127000</xdr:rowOff>
    </xdr:from>
    <xdr:to>
      <xdr:col>4</xdr:col>
      <xdr:colOff>107950</xdr:colOff>
      <xdr:row>25</xdr:row>
      <xdr:rowOff>114300</xdr:rowOff>
    </xdr:to>
    <xdr:sp macro="" textlink="">
      <xdr:nvSpPr>
        <xdr:cNvPr id="19444" name="Text Box 5">
          <a:extLst>
            <a:ext uri="{FF2B5EF4-FFF2-40B4-BE49-F238E27FC236}">
              <a16:creationId xmlns:a16="http://schemas.microsoft.com/office/drawing/2014/main" id="{CBC77E5F-A13C-4005-ADC4-3E3F0B80A5AB}"/>
            </a:ext>
          </a:extLst>
        </xdr:cNvPr>
        <xdr:cNvSpPr txBox="1">
          <a:spLocks noChangeArrowheads="1"/>
        </xdr:cNvSpPr>
      </xdr:nvSpPr>
      <xdr:spPr bwMode="auto">
        <a:xfrm>
          <a:off x="3517900" y="6115050"/>
          <a:ext cx="723900" cy="2349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527050</xdr:colOff>
      <xdr:row>22</xdr:row>
      <xdr:rowOff>228600</xdr:rowOff>
    </xdr:from>
    <xdr:to>
      <xdr:col>4</xdr:col>
      <xdr:colOff>711200</xdr:colOff>
      <xdr:row>23</xdr:row>
      <xdr:rowOff>133350</xdr:rowOff>
    </xdr:to>
    <xdr:sp macro="" textlink="">
      <xdr:nvSpPr>
        <xdr:cNvPr id="19445" name="Text Box 6">
          <a:extLst>
            <a:ext uri="{FF2B5EF4-FFF2-40B4-BE49-F238E27FC236}">
              <a16:creationId xmlns:a16="http://schemas.microsoft.com/office/drawing/2014/main" id="{5E8B527A-EE35-45E7-93C6-A592E4A50490}"/>
            </a:ext>
          </a:extLst>
        </xdr:cNvPr>
        <xdr:cNvSpPr txBox="1">
          <a:spLocks noChangeArrowheads="1"/>
        </xdr:cNvSpPr>
      </xdr:nvSpPr>
      <xdr:spPr bwMode="auto">
        <a:xfrm>
          <a:off x="4660900" y="5721350"/>
          <a:ext cx="184150" cy="1524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190500</xdr:colOff>
      <xdr:row>28</xdr:row>
      <xdr:rowOff>114300</xdr:rowOff>
    </xdr:from>
    <xdr:to>
      <xdr:col>5</xdr:col>
      <xdr:colOff>368300</xdr:colOff>
      <xdr:row>29</xdr:row>
      <xdr:rowOff>101600</xdr:rowOff>
    </xdr:to>
    <xdr:sp macro="" textlink="">
      <xdr:nvSpPr>
        <xdr:cNvPr id="19447" name="Text Box 8">
          <a:extLst>
            <a:ext uri="{FF2B5EF4-FFF2-40B4-BE49-F238E27FC236}">
              <a16:creationId xmlns:a16="http://schemas.microsoft.com/office/drawing/2014/main" id="{5F04C292-5405-46B0-8D28-F5660E84A694}"/>
            </a:ext>
          </a:extLst>
        </xdr:cNvPr>
        <xdr:cNvSpPr txBox="1">
          <a:spLocks noChangeArrowheads="1"/>
        </xdr:cNvSpPr>
      </xdr:nvSpPr>
      <xdr:spPr bwMode="auto">
        <a:xfrm>
          <a:off x="5702300" y="7092950"/>
          <a:ext cx="177800" cy="2349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190500</xdr:colOff>
      <xdr:row>30</xdr:row>
      <xdr:rowOff>0</xdr:rowOff>
    </xdr:from>
    <xdr:to>
      <xdr:col>4</xdr:col>
      <xdr:colOff>412750</xdr:colOff>
      <xdr:row>30</xdr:row>
      <xdr:rowOff>152400</xdr:rowOff>
    </xdr:to>
    <xdr:sp macro="" textlink="">
      <xdr:nvSpPr>
        <xdr:cNvPr id="19448" name="Text Box 9">
          <a:extLst>
            <a:ext uri="{FF2B5EF4-FFF2-40B4-BE49-F238E27FC236}">
              <a16:creationId xmlns:a16="http://schemas.microsoft.com/office/drawing/2014/main" id="{4F0A75BD-BA9C-4790-89C1-F7B5100A4420}"/>
            </a:ext>
          </a:extLst>
        </xdr:cNvPr>
        <xdr:cNvSpPr txBox="1">
          <a:spLocks noChangeArrowheads="1"/>
        </xdr:cNvSpPr>
      </xdr:nvSpPr>
      <xdr:spPr bwMode="auto">
        <a:xfrm>
          <a:off x="4324350" y="7473950"/>
          <a:ext cx="222250" cy="1524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0</xdr:colOff>
      <xdr:row>60</xdr:row>
      <xdr:rowOff>342900</xdr:rowOff>
    </xdr:from>
    <xdr:to>
      <xdr:col>7</xdr:col>
      <xdr:colOff>0</xdr:colOff>
      <xdr:row>60</xdr:row>
      <xdr:rowOff>533400</xdr:rowOff>
    </xdr:to>
    <xdr:sp macro="" textlink="">
      <xdr:nvSpPr>
        <xdr:cNvPr id="19449" name="AutoShape 10">
          <a:extLst>
            <a:ext uri="{FF2B5EF4-FFF2-40B4-BE49-F238E27FC236}">
              <a16:creationId xmlns:a16="http://schemas.microsoft.com/office/drawing/2014/main" id="{FE80D445-B4A1-4A2B-92FE-68CFF1EBC6A7}"/>
            </a:ext>
          </a:extLst>
        </xdr:cNvPr>
        <xdr:cNvSpPr>
          <a:spLocks noChangeArrowheads="1"/>
        </xdr:cNvSpPr>
      </xdr:nvSpPr>
      <xdr:spPr bwMode="auto">
        <a:xfrm>
          <a:off x="8267700" y="15252700"/>
          <a:ext cx="0" cy="0"/>
        </a:xfrm>
        <a:prstGeom prst="flowChartProcess">
          <a:avLst/>
        </a:prstGeom>
        <a:solidFill>
          <a:srgbClr xmlns:mc="http://schemas.openxmlformats.org/markup-compatibility/2006" xmlns:a14="http://schemas.microsoft.com/office/drawing/2010/main" val="CCCCFF" mc:Ignorable="a14" a14:legacySpreadsheetColorIndex="31"/>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520700</xdr:colOff>
      <xdr:row>33</xdr:row>
      <xdr:rowOff>19050</xdr:rowOff>
    </xdr:from>
    <xdr:to>
      <xdr:col>4</xdr:col>
      <xdr:colOff>698500</xdr:colOff>
      <xdr:row>34</xdr:row>
      <xdr:rowOff>12700</xdr:rowOff>
    </xdr:to>
    <xdr:sp macro="" textlink="">
      <xdr:nvSpPr>
        <xdr:cNvPr id="19450" name="Text Box 11">
          <a:extLst>
            <a:ext uri="{FF2B5EF4-FFF2-40B4-BE49-F238E27FC236}">
              <a16:creationId xmlns:a16="http://schemas.microsoft.com/office/drawing/2014/main" id="{C552E211-E951-4044-BAFB-FA1B2C6C75CD}"/>
            </a:ext>
          </a:extLst>
        </xdr:cNvPr>
        <xdr:cNvSpPr txBox="1">
          <a:spLocks noChangeArrowheads="1"/>
        </xdr:cNvSpPr>
      </xdr:nvSpPr>
      <xdr:spPr bwMode="auto">
        <a:xfrm>
          <a:off x="4654550" y="8235950"/>
          <a:ext cx="177800" cy="241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768350</xdr:colOff>
      <xdr:row>40</xdr:row>
      <xdr:rowOff>152400</xdr:rowOff>
    </xdr:from>
    <xdr:to>
      <xdr:col>3</xdr:col>
      <xdr:colOff>990600</xdr:colOff>
      <xdr:row>41</xdr:row>
      <xdr:rowOff>146050</xdr:rowOff>
    </xdr:to>
    <xdr:sp macro="" textlink="">
      <xdr:nvSpPr>
        <xdr:cNvPr id="19451" name="Text Box 12">
          <a:extLst>
            <a:ext uri="{FF2B5EF4-FFF2-40B4-BE49-F238E27FC236}">
              <a16:creationId xmlns:a16="http://schemas.microsoft.com/office/drawing/2014/main" id="{9FA6EDB7-D7DA-4199-B0A7-19985BE76B0F}"/>
            </a:ext>
          </a:extLst>
        </xdr:cNvPr>
        <xdr:cNvSpPr txBox="1">
          <a:spLocks noChangeArrowheads="1"/>
        </xdr:cNvSpPr>
      </xdr:nvSpPr>
      <xdr:spPr bwMode="auto">
        <a:xfrm>
          <a:off x="3524250" y="10128250"/>
          <a:ext cx="222250" cy="2413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0</xdr:colOff>
      <xdr:row>63</xdr:row>
      <xdr:rowOff>0</xdr:rowOff>
    </xdr:from>
    <xdr:to>
      <xdr:col>7</xdr:col>
      <xdr:colOff>0</xdr:colOff>
      <xdr:row>63</xdr:row>
      <xdr:rowOff>0</xdr:rowOff>
    </xdr:to>
    <xdr:sp macro="" textlink="">
      <xdr:nvSpPr>
        <xdr:cNvPr id="19452" name="AutoShape 13">
          <a:extLst>
            <a:ext uri="{FF2B5EF4-FFF2-40B4-BE49-F238E27FC236}">
              <a16:creationId xmlns:a16="http://schemas.microsoft.com/office/drawing/2014/main" id="{CE4CBB23-80E6-41E3-BA82-4416EA596A3C}"/>
            </a:ext>
          </a:extLst>
        </xdr:cNvPr>
        <xdr:cNvSpPr>
          <a:spLocks noChangeArrowheads="1"/>
        </xdr:cNvSpPr>
      </xdr:nvSpPr>
      <xdr:spPr bwMode="auto">
        <a:xfrm>
          <a:off x="8267700" y="15748000"/>
          <a:ext cx="0" cy="0"/>
        </a:xfrm>
        <a:prstGeom prst="flowChartProcess">
          <a:avLst/>
        </a:prstGeom>
        <a:solidFill>
          <a:srgbClr xmlns:mc="http://schemas.openxmlformats.org/markup-compatibility/2006" xmlns:a14="http://schemas.microsoft.com/office/drawing/2010/main" val="CCCCFF" mc:Ignorable="a14" a14:legacySpreadsheetColorIndex="31"/>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0</xdr:colOff>
      <xdr:row>63</xdr:row>
      <xdr:rowOff>0</xdr:rowOff>
    </xdr:from>
    <xdr:to>
      <xdr:col>7</xdr:col>
      <xdr:colOff>0</xdr:colOff>
      <xdr:row>63</xdr:row>
      <xdr:rowOff>0</xdr:rowOff>
    </xdr:to>
    <xdr:sp macro="" textlink="">
      <xdr:nvSpPr>
        <xdr:cNvPr id="19453" name="AutoShape 14">
          <a:extLst>
            <a:ext uri="{FF2B5EF4-FFF2-40B4-BE49-F238E27FC236}">
              <a16:creationId xmlns:a16="http://schemas.microsoft.com/office/drawing/2014/main" id="{C444D8BD-E43B-4DD4-A8B4-468468434C61}"/>
            </a:ext>
          </a:extLst>
        </xdr:cNvPr>
        <xdr:cNvSpPr>
          <a:spLocks noChangeArrowheads="1"/>
        </xdr:cNvSpPr>
      </xdr:nvSpPr>
      <xdr:spPr bwMode="auto">
        <a:xfrm>
          <a:off x="8267700" y="15748000"/>
          <a:ext cx="0" cy="0"/>
        </a:xfrm>
        <a:prstGeom prst="flowChartProcess">
          <a:avLst/>
        </a:prstGeom>
        <a:solidFill>
          <a:srgbClr xmlns:mc="http://schemas.openxmlformats.org/markup-compatibility/2006" xmlns:a14="http://schemas.microsoft.com/office/drawing/2010/main" val="CCCCFF" mc:Ignorable="a14" a14:legacySpreadsheetColorIndex="31"/>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0</xdr:colOff>
      <xdr:row>63</xdr:row>
      <xdr:rowOff>0</xdr:rowOff>
    </xdr:from>
    <xdr:to>
      <xdr:col>7</xdr:col>
      <xdr:colOff>0</xdr:colOff>
      <xdr:row>63</xdr:row>
      <xdr:rowOff>0</xdr:rowOff>
    </xdr:to>
    <xdr:sp macro="" textlink="">
      <xdr:nvSpPr>
        <xdr:cNvPr id="18447" name="Text Box 15">
          <a:extLst>
            <a:ext uri="{FF2B5EF4-FFF2-40B4-BE49-F238E27FC236}">
              <a16:creationId xmlns:a16="http://schemas.microsoft.com/office/drawing/2014/main" id="{7C3FFDA9-57AC-4335-AEFD-0478311960CB}"/>
            </a:ext>
          </a:extLst>
        </xdr:cNvPr>
        <xdr:cNvSpPr txBox="1">
          <a:spLocks noChangeArrowheads="1"/>
        </xdr:cNvSpPr>
      </xdr:nvSpPr>
      <xdr:spPr bwMode="auto">
        <a:xfrm>
          <a:off x="8267700" y="15748000"/>
          <a:ext cx="0" cy="0"/>
        </a:xfrm>
        <a:prstGeom prst="rect">
          <a:avLst/>
        </a:prstGeom>
        <a:noFill/>
        <a:ln>
          <a:noFill/>
        </a:ln>
        <a:effectLst/>
      </xdr:spPr>
      <xdr:txBody>
        <a:bodyPr vertOverflow="clip" wrap="square" lIns="36576" tIns="32004" rIns="0" bIns="0" anchor="t" upright="1"/>
        <a:lstStyle/>
        <a:p>
          <a:pPr algn="l" rtl="0">
            <a:defRPr sz="1000"/>
          </a:pPr>
          <a:r>
            <a:rPr lang="en-DE" sz="1000" b="1" i="0" u="none" strike="noStrike" baseline="0">
              <a:solidFill>
                <a:srgbClr val="000000"/>
              </a:solidFill>
              <a:latin typeface="Arial"/>
              <a:cs typeface="Arial"/>
            </a:rPr>
            <a:t>N</a:t>
          </a:r>
        </a:p>
      </xdr:txBody>
    </xdr:sp>
    <xdr:clientData/>
  </xdr:twoCellAnchor>
  <xdr:twoCellAnchor>
    <xdr:from>
      <xdr:col>7</xdr:col>
      <xdr:colOff>0</xdr:colOff>
      <xdr:row>63</xdr:row>
      <xdr:rowOff>0</xdr:rowOff>
    </xdr:from>
    <xdr:to>
      <xdr:col>7</xdr:col>
      <xdr:colOff>0</xdr:colOff>
      <xdr:row>63</xdr:row>
      <xdr:rowOff>0</xdr:rowOff>
    </xdr:to>
    <xdr:sp macro="" textlink="">
      <xdr:nvSpPr>
        <xdr:cNvPr id="18448" name="Text Box 16">
          <a:extLst>
            <a:ext uri="{FF2B5EF4-FFF2-40B4-BE49-F238E27FC236}">
              <a16:creationId xmlns:a16="http://schemas.microsoft.com/office/drawing/2014/main" id="{6D94B4C7-F9FF-43C3-9890-2BE0D90D167F}"/>
            </a:ext>
          </a:extLst>
        </xdr:cNvPr>
        <xdr:cNvSpPr txBox="1">
          <a:spLocks noChangeArrowheads="1"/>
        </xdr:cNvSpPr>
      </xdr:nvSpPr>
      <xdr:spPr bwMode="auto">
        <a:xfrm>
          <a:off x="8267700" y="15748000"/>
          <a:ext cx="0" cy="0"/>
        </a:xfrm>
        <a:prstGeom prst="rect">
          <a:avLst/>
        </a:prstGeom>
        <a:noFill/>
        <a:ln>
          <a:noFill/>
        </a:ln>
        <a:effectLst/>
      </xdr:spPr>
      <xdr:txBody>
        <a:bodyPr vertOverflow="clip" wrap="square" lIns="36576" tIns="32004" rIns="0" bIns="0" anchor="t" upright="1"/>
        <a:lstStyle/>
        <a:p>
          <a:pPr algn="l" rtl="0">
            <a:defRPr sz="1000"/>
          </a:pPr>
          <a:r>
            <a:rPr lang="en-DE" sz="1000" b="1" i="0" u="none" strike="noStrike" baseline="0">
              <a:solidFill>
                <a:srgbClr val="000000"/>
              </a:solidFill>
              <a:latin typeface="Arial"/>
              <a:cs typeface="Arial"/>
            </a:rPr>
            <a:t>Y</a:t>
          </a:r>
        </a:p>
      </xdr:txBody>
    </xdr:sp>
    <xdr:clientData/>
  </xdr:twoCellAnchor>
  <xdr:twoCellAnchor>
    <xdr:from>
      <xdr:col>7</xdr:col>
      <xdr:colOff>0</xdr:colOff>
      <xdr:row>63</xdr:row>
      <xdr:rowOff>0</xdr:rowOff>
    </xdr:from>
    <xdr:to>
      <xdr:col>7</xdr:col>
      <xdr:colOff>0</xdr:colOff>
      <xdr:row>63</xdr:row>
      <xdr:rowOff>0</xdr:rowOff>
    </xdr:to>
    <xdr:sp macro="" textlink="">
      <xdr:nvSpPr>
        <xdr:cNvPr id="140290" name="AutoShape 19">
          <a:extLst>
            <a:ext uri="{FF2B5EF4-FFF2-40B4-BE49-F238E27FC236}">
              <a16:creationId xmlns:a16="http://schemas.microsoft.com/office/drawing/2014/main" id="{4D118A45-E8D0-4F6B-BC5E-F8458CE38C38}"/>
            </a:ext>
          </a:extLst>
        </xdr:cNvPr>
        <xdr:cNvSpPr>
          <a:spLocks noChangeArrowheads="1"/>
        </xdr:cNvSpPr>
      </xdr:nvSpPr>
      <xdr:spPr bwMode="auto">
        <a:xfrm>
          <a:off x="8267700" y="15748000"/>
          <a:ext cx="0" cy="0"/>
        </a:xfrm>
        <a:prstGeom prst="flowChartProcess">
          <a:avLst/>
        </a:prstGeom>
        <a:solidFill>
          <a:srgbClr xmlns:mc="http://schemas.openxmlformats.org/markup-compatibility/2006" xmlns:a14="http://schemas.microsoft.com/office/drawing/2010/main" val="CCCCFF" mc:Ignorable="a14" a14:legacySpreadsheetColorIndex="31"/>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0</xdr:colOff>
      <xdr:row>63</xdr:row>
      <xdr:rowOff>0</xdr:rowOff>
    </xdr:from>
    <xdr:to>
      <xdr:col>7</xdr:col>
      <xdr:colOff>0</xdr:colOff>
      <xdr:row>63</xdr:row>
      <xdr:rowOff>0</xdr:rowOff>
    </xdr:to>
    <xdr:sp macro="" textlink="">
      <xdr:nvSpPr>
        <xdr:cNvPr id="140291" name="AutoShape 20">
          <a:extLst>
            <a:ext uri="{FF2B5EF4-FFF2-40B4-BE49-F238E27FC236}">
              <a16:creationId xmlns:a16="http://schemas.microsoft.com/office/drawing/2014/main" id="{AD230736-8253-4930-965C-3E6420BD0A38}"/>
            </a:ext>
          </a:extLst>
        </xdr:cNvPr>
        <xdr:cNvSpPr>
          <a:spLocks noChangeArrowheads="1"/>
        </xdr:cNvSpPr>
      </xdr:nvSpPr>
      <xdr:spPr bwMode="auto">
        <a:xfrm>
          <a:off x="8267700" y="15748000"/>
          <a:ext cx="0" cy="0"/>
        </a:xfrm>
        <a:prstGeom prst="flowChartProcess">
          <a:avLst/>
        </a:prstGeom>
        <a:solidFill>
          <a:srgbClr xmlns:mc="http://schemas.openxmlformats.org/markup-compatibility/2006" xmlns:a14="http://schemas.microsoft.com/office/drawing/2010/main" val="CCCCFF" mc:Ignorable="a14" a14:legacySpreadsheetColorIndex="31"/>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196850</xdr:colOff>
      <xdr:row>15</xdr:row>
      <xdr:rowOff>0</xdr:rowOff>
    </xdr:from>
    <xdr:to>
      <xdr:col>4</xdr:col>
      <xdr:colOff>374650</xdr:colOff>
      <xdr:row>15</xdr:row>
      <xdr:rowOff>0</xdr:rowOff>
    </xdr:to>
    <xdr:sp macro="" textlink="">
      <xdr:nvSpPr>
        <xdr:cNvPr id="140292" name="Text Box 21">
          <a:extLst>
            <a:ext uri="{FF2B5EF4-FFF2-40B4-BE49-F238E27FC236}">
              <a16:creationId xmlns:a16="http://schemas.microsoft.com/office/drawing/2014/main" id="{9DE6EA31-2FBE-4EE4-A890-94CBF0D32B7E}"/>
            </a:ext>
          </a:extLst>
        </xdr:cNvPr>
        <xdr:cNvSpPr txBox="1">
          <a:spLocks noChangeArrowheads="1"/>
        </xdr:cNvSpPr>
      </xdr:nvSpPr>
      <xdr:spPr bwMode="auto">
        <a:xfrm>
          <a:off x="4330700" y="3759200"/>
          <a:ext cx="17780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596900</xdr:colOff>
      <xdr:row>13</xdr:row>
      <xdr:rowOff>304800</xdr:rowOff>
    </xdr:from>
    <xdr:to>
      <xdr:col>4</xdr:col>
      <xdr:colOff>819150</xdr:colOff>
      <xdr:row>14</xdr:row>
      <xdr:rowOff>133350</xdr:rowOff>
    </xdr:to>
    <xdr:sp macro="" textlink="">
      <xdr:nvSpPr>
        <xdr:cNvPr id="140293" name="Text Box 22">
          <a:extLst>
            <a:ext uri="{FF2B5EF4-FFF2-40B4-BE49-F238E27FC236}">
              <a16:creationId xmlns:a16="http://schemas.microsoft.com/office/drawing/2014/main" id="{C11945B3-F785-4704-A92C-49A8921A28C6}"/>
            </a:ext>
          </a:extLst>
        </xdr:cNvPr>
        <xdr:cNvSpPr txBox="1">
          <a:spLocks noChangeArrowheads="1"/>
        </xdr:cNvSpPr>
      </xdr:nvSpPr>
      <xdr:spPr bwMode="auto">
        <a:xfrm>
          <a:off x="4730750" y="3511550"/>
          <a:ext cx="222250" cy="1333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311150</xdr:colOff>
      <xdr:row>5</xdr:row>
      <xdr:rowOff>84664</xdr:rowOff>
    </xdr:from>
    <xdr:to>
      <xdr:col>5</xdr:col>
      <xdr:colOff>996950</xdr:colOff>
      <xdr:row>6</xdr:row>
      <xdr:rowOff>152397</xdr:rowOff>
    </xdr:to>
    <xdr:sp macro="" textlink="">
      <xdr:nvSpPr>
        <xdr:cNvPr id="140301" name="Oval 33">
          <a:extLst>
            <a:ext uri="{FF2B5EF4-FFF2-40B4-BE49-F238E27FC236}">
              <a16:creationId xmlns:a16="http://schemas.microsoft.com/office/drawing/2014/main" id="{EE383B9D-2F7A-48A7-810D-E094B62388D0}"/>
            </a:ext>
          </a:extLst>
        </xdr:cNvPr>
        <xdr:cNvSpPr>
          <a:spLocks noChangeArrowheads="1"/>
        </xdr:cNvSpPr>
      </xdr:nvSpPr>
      <xdr:spPr bwMode="auto">
        <a:xfrm>
          <a:off x="5831417" y="1363131"/>
          <a:ext cx="685800" cy="313266"/>
        </a:xfrm>
        <a:prstGeom prst="ellipse">
          <a:avLst/>
        </a:prstGeom>
        <a:solidFill>
          <a:schemeClr val="accent5"/>
        </a:solidFill>
        <a:ln w="9525" algn="ctr">
          <a:noFill/>
          <a:round/>
          <a:headEnd/>
          <a:tailEnd/>
        </a:ln>
        <a:effectLst/>
      </xdr:spPr>
    </xdr:sp>
    <xdr:clientData/>
  </xdr:twoCellAnchor>
  <xdr:twoCellAnchor>
    <xdr:from>
      <xdr:col>5</xdr:col>
      <xdr:colOff>247650</xdr:colOff>
      <xdr:row>7</xdr:row>
      <xdr:rowOff>76200</xdr:rowOff>
    </xdr:from>
    <xdr:to>
      <xdr:col>5</xdr:col>
      <xdr:colOff>1060450</xdr:colOff>
      <xdr:row>8</xdr:row>
      <xdr:rowOff>150283</xdr:rowOff>
    </xdr:to>
    <xdr:sp macro="" textlink="">
      <xdr:nvSpPr>
        <xdr:cNvPr id="140302" name="AutoShape 34">
          <a:extLst>
            <a:ext uri="{FF2B5EF4-FFF2-40B4-BE49-F238E27FC236}">
              <a16:creationId xmlns:a16="http://schemas.microsoft.com/office/drawing/2014/main" id="{F74D7294-7160-4AEF-9064-F2EA1CE45893}"/>
            </a:ext>
          </a:extLst>
        </xdr:cNvPr>
        <xdr:cNvSpPr>
          <a:spLocks noChangeArrowheads="1"/>
        </xdr:cNvSpPr>
      </xdr:nvSpPr>
      <xdr:spPr bwMode="auto">
        <a:xfrm>
          <a:off x="6904567" y="1991783"/>
          <a:ext cx="812800" cy="275167"/>
        </a:xfrm>
        <a:prstGeom prst="flowChartProcess">
          <a:avLst/>
        </a:prstGeom>
        <a:solidFill>
          <a:schemeClr val="accent6"/>
        </a:solidFill>
        <a:ln w="9525" algn="ctr">
          <a:noFill/>
          <a:miter lim="800000"/>
          <a:headEnd/>
          <a:tailEnd/>
        </a:ln>
        <a:effectLst/>
      </xdr:spPr>
    </xdr:sp>
    <xdr:clientData/>
  </xdr:twoCellAnchor>
  <xdr:twoCellAnchor>
    <xdr:from>
      <xdr:col>5</xdr:col>
      <xdr:colOff>654050</xdr:colOff>
      <xdr:row>6</xdr:row>
      <xdr:rowOff>152397</xdr:rowOff>
    </xdr:from>
    <xdr:to>
      <xdr:col>5</xdr:col>
      <xdr:colOff>654050</xdr:colOff>
      <xdr:row>7</xdr:row>
      <xdr:rowOff>76200</xdr:rowOff>
    </xdr:to>
    <xdr:cxnSp macro="">
      <xdr:nvCxnSpPr>
        <xdr:cNvPr id="140303" name="AutoShape 35">
          <a:extLst>
            <a:ext uri="{FF2B5EF4-FFF2-40B4-BE49-F238E27FC236}">
              <a16:creationId xmlns:a16="http://schemas.microsoft.com/office/drawing/2014/main" id="{4FC02112-8C96-4F83-A5BC-CA8252254B92}"/>
            </a:ext>
          </a:extLst>
        </xdr:cNvPr>
        <xdr:cNvCxnSpPr>
          <a:cxnSpLocks noChangeShapeType="1"/>
          <a:stCxn id="140301" idx="4"/>
          <a:endCxn id="140302" idx="0"/>
        </xdr:cNvCxnSpPr>
      </xdr:nvCxnSpPr>
      <xdr:spPr bwMode="auto">
        <a:xfrm>
          <a:off x="7310967" y="1866897"/>
          <a:ext cx="0" cy="124886"/>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292100</xdr:colOff>
      <xdr:row>9</xdr:row>
      <xdr:rowOff>78316</xdr:rowOff>
    </xdr:from>
    <xdr:to>
      <xdr:col>6</xdr:col>
      <xdr:colOff>1098550</xdr:colOff>
      <xdr:row>10</xdr:row>
      <xdr:rowOff>152400</xdr:rowOff>
    </xdr:to>
    <xdr:sp macro="" textlink="">
      <xdr:nvSpPr>
        <xdr:cNvPr id="140304" name="AutoShape 36">
          <a:extLst>
            <a:ext uri="{FF2B5EF4-FFF2-40B4-BE49-F238E27FC236}">
              <a16:creationId xmlns:a16="http://schemas.microsoft.com/office/drawing/2014/main" id="{B7755AC8-39A1-4C45-92BC-BB51D7F4DBF4}"/>
            </a:ext>
          </a:extLst>
        </xdr:cNvPr>
        <xdr:cNvSpPr>
          <a:spLocks noChangeArrowheads="1"/>
        </xdr:cNvSpPr>
      </xdr:nvSpPr>
      <xdr:spPr bwMode="auto">
        <a:xfrm>
          <a:off x="8367183" y="2396066"/>
          <a:ext cx="806450" cy="275167"/>
        </a:xfrm>
        <a:prstGeom prst="flowChartProcess">
          <a:avLst/>
        </a:prstGeom>
        <a:solidFill>
          <a:schemeClr val="accent6"/>
        </a:solidFill>
        <a:ln w="9525" algn="ctr">
          <a:noFill/>
          <a:miter lim="800000"/>
          <a:headEnd/>
          <a:tailEnd/>
        </a:ln>
        <a:effectLst/>
      </xdr:spPr>
    </xdr:sp>
    <xdr:clientData/>
  </xdr:twoCellAnchor>
  <xdr:twoCellAnchor>
    <xdr:from>
      <xdr:col>5</xdr:col>
      <xdr:colOff>654049</xdr:colOff>
      <xdr:row>8</xdr:row>
      <xdr:rowOff>150283</xdr:rowOff>
    </xdr:from>
    <xdr:to>
      <xdr:col>6</xdr:col>
      <xdr:colOff>695324</xdr:colOff>
      <xdr:row>9</xdr:row>
      <xdr:rowOff>78316</xdr:rowOff>
    </xdr:to>
    <xdr:cxnSp macro="">
      <xdr:nvCxnSpPr>
        <xdr:cNvPr id="140305" name="AutoShape 37">
          <a:extLst>
            <a:ext uri="{FF2B5EF4-FFF2-40B4-BE49-F238E27FC236}">
              <a16:creationId xmlns:a16="http://schemas.microsoft.com/office/drawing/2014/main" id="{BB06777D-C4D0-400F-84F4-1E3714EBDE5E}"/>
            </a:ext>
          </a:extLst>
        </xdr:cNvPr>
        <xdr:cNvCxnSpPr>
          <a:cxnSpLocks noChangeShapeType="1"/>
          <a:stCxn id="140302" idx="2"/>
          <a:endCxn id="140304" idx="0"/>
        </xdr:cNvCxnSpPr>
      </xdr:nvCxnSpPr>
      <xdr:spPr bwMode="auto">
        <a:xfrm rot="16200000" flipH="1">
          <a:off x="7976129" y="1601787"/>
          <a:ext cx="129116" cy="1459441"/>
        </a:xfrm>
        <a:prstGeom prst="bentConnector3">
          <a:avLst>
            <a:gd name="adj1" fmla="val 5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171450</xdr:colOff>
      <xdr:row>14</xdr:row>
      <xdr:rowOff>186264</xdr:rowOff>
    </xdr:from>
    <xdr:to>
      <xdr:col>5</xdr:col>
      <xdr:colOff>889000</xdr:colOff>
      <xdr:row>17</xdr:row>
      <xdr:rowOff>116414</xdr:rowOff>
    </xdr:to>
    <xdr:grpSp>
      <xdr:nvGrpSpPr>
        <xdr:cNvPr id="140306" name="Group 38">
          <a:extLst>
            <a:ext uri="{FF2B5EF4-FFF2-40B4-BE49-F238E27FC236}">
              <a16:creationId xmlns:a16="http://schemas.microsoft.com/office/drawing/2014/main" id="{9E33E26E-7EE8-496B-8D3F-8D0633BACF22}"/>
            </a:ext>
          </a:extLst>
        </xdr:cNvPr>
        <xdr:cNvGrpSpPr>
          <a:grpSpLocks/>
        </xdr:cNvGrpSpPr>
      </xdr:nvGrpSpPr>
      <xdr:grpSpPr bwMode="auto">
        <a:xfrm>
          <a:off x="6838950" y="3558820"/>
          <a:ext cx="717550" cy="543983"/>
          <a:chOff x="1620" y="1"/>
          <a:chExt cx="72" cy="66"/>
        </a:xfrm>
      </xdr:grpSpPr>
      <xdr:sp macro="" textlink="">
        <xdr:nvSpPr>
          <xdr:cNvPr id="140319" name="AutoShape 39">
            <a:extLst>
              <a:ext uri="{FF2B5EF4-FFF2-40B4-BE49-F238E27FC236}">
                <a16:creationId xmlns:a16="http://schemas.microsoft.com/office/drawing/2014/main" id="{74157D65-820C-4816-942D-A77D5399BC8B}"/>
              </a:ext>
            </a:extLst>
          </xdr:cNvPr>
          <xdr:cNvSpPr>
            <a:spLocks noChangeArrowheads="1"/>
          </xdr:cNvSpPr>
        </xdr:nvSpPr>
        <xdr:spPr bwMode="auto">
          <a:xfrm>
            <a:off x="1644" y="1"/>
            <a:ext cx="48" cy="47"/>
          </a:xfrm>
          <a:prstGeom prst="diamond">
            <a:avLst/>
          </a:prstGeom>
          <a:solidFill>
            <a:schemeClr val="accent6">
              <a:lumMod val="50000"/>
            </a:schemeClr>
          </a:solidFill>
          <a:ln w="9525" algn="ctr">
            <a:no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472" name="Text Box 40">
            <a:extLst>
              <a:ext uri="{FF2B5EF4-FFF2-40B4-BE49-F238E27FC236}">
                <a16:creationId xmlns:a16="http://schemas.microsoft.com/office/drawing/2014/main" id="{10B0B3B0-172E-4931-9C07-806E7285562F}"/>
              </a:ext>
            </a:extLst>
          </xdr:cNvPr>
          <xdr:cNvSpPr txBox="1">
            <a:spLocks noChangeArrowheads="1"/>
          </xdr:cNvSpPr>
        </xdr:nvSpPr>
        <xdr:spPr bwMode="auto">
          <a:xfrm>
            <a:off x="1620" y="7"/>
            <a:ext cx="22" cy="21"/>
          </a:xfrm>
          <a:prstGeom prst="rect">
            <a:avLst/>
          </a:prstGeom>
          <a:noFill/>
          <a:ln>
            <a:noFill/>
          </a:ln>
          <a:effectLst/>
        </xdr:spPr>
        <xdr:txBody>
          <a:bodyPr vertOverflow="clip" wrap="square" lIns="36576" tIns="32004" rIns="0" bIns="0" anchor="t" upright="1"/>
          <a:lstStyle/>
          <a:p>
            <a:pPr algn="l" rtl="0">
              <a:defRPr sz="1000"/>
            </a:pPr>
            <a:r>
              <a:rPr lang="en-DE" sz="1000" b="1" i="0" u="none" strike="noStrike" baseline="0">
                <a:solidFill>
                  <a:schemeClr val="accent5"/>
                </a:solidFill>
                <a:latin typeface="Arial"/>
                <a:cs typeface="Arial"/>
              </a:rPr>
              <a:t>N</a:t>
            </a:r>
          </a:p>
        </xdr:txBody>
      </xdr:sp>
      <xdr:sp macro="" textlink="">
        <xdr:nvSpPr>
          <xdr:cNvPr id="18473" name="Text Box 41">
            <a:extLst>
              <a:ext uri="{FF2B5EF4-FFF2-40B4-BE49-F238E27FC236}">
                <a16:creationId xmlns:a16="http://schemas.microsoft.com/office/drawing/2014/main" id="{8B93E4AB-442D-487A-BADB-0BD24E10D940}"/>
              </a:ext>
            </a:extLst>
          </xdr:cNvPr>
          <xdr:cNvSpPr txBox="1">
            <a:spLocks noChangeArrowheads="1"/>
          </xdr:cNvSpPr>
        </xdr:nvSpPr>
        <xdr:spPr bwMode="auto">
          <a:xfrm>
            <a:off x="1673" y="43"/>
            <a:ext cx="18" cy="24"/>
          </a:xfrm>
          <a:prstGeom prst="rect">
            <a:avLst/>
          </a:prstGeom>
          <a:noFill/>
          <a:ln>
            <a:noFill/>
          </a:ln>
          <a:effectLst/>
        </xdr:spPr>
        <xdr:txBody>
          <a:bodyPr vertOverflow="clip" wrap="square" lIns="36576" tIns="32004" rIns="0" bIns="0" anchor="t" upright="1"/>
          <a:lstStyle/>
          <a:p>
            <a:pPr algn="l" rtl="0">
              <a:defRPr sz="1000"/>
            </a:pPr>
            <a:r>
              <a:rPr lang="en-DE" sz="1000" b="1" i="0" u="none" strike="noStrike" baseline="0">
                <a:solidFill>
                  <a:srgbClr val="00B050"/>
                </a:solidFill>
                <a:latin typeface="Arial"/>
                <a:cs typeface="Arial"/>
              </a:rPr>
              <a:t>Y</a:t>
            </a:r>
          </a:p>
        </xdr:txBody>
      </xdr:sp>
    </xdr:grpSp>
    <xdr:clientData/>
  </xdr:twoCellAnchor>
  <xdr:twoCellAnchor>
    <xdr:from>
      <xdr:col>4</xdr:col>
      <xdr:colOff>733425</xdr:colOff>
      <xdr:row>10</xdr:row>
      <xdr:rowOff>152401</xdr:rowOff>
    </xdr:from>
    <xdr:to>
      <xdr:col>6</xdr:col>
      <xdr:colOff>695325</xdr:colOff>
      <xdr:row>11</xdr:row>
      <xdr:rowOff>84663</xdr:rowOff>
    </xdr:to>
    <xdr:cxnSp macro="">
      <xdr:nvCxnSpPr>
        <xdr:cNvPr id="140307" name="AutoShape 42">
          <a:extLst>
            <a:ext uri="{FF2B5EF4-FFF2-40B4-BE49-F238E27FC236}">
              <a16:creationId xmlns:a16="http://schemas.microsoft.com/office/drawing/2014/main" id="{862B50B0-A770-47F6-9384-D78E1434EA1A}"/>
            </a:ext>
          </a:extLst>
        </xdr:cNvPr>
        <xdr:cNvCxnSpPr>
          <a:cxnSpLocks noChangeShapeType="1"/>
          <a:stCxn id="140304" idx="2"/>
          <a:endCxn id="140312" idx="0"/>
        </xdr:cNvCxnSpPr>
      </xdr:nvCxnSpPr>
      <xdr:spPr bwMode="auto">
        <a:xfrm rot="5400000">
          <a:off x="7304619" y="1338790"/>
          <a:ext cx="133346" cy="2798233"/>
        </a:xfrm>
        <a:prstGeom prst="bentConnector3">
          <a:avLst>
            <a:gd name="adj1" fmla="val 5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241300</xdr:colOff>
      <xdr:row>17</xdr:row>
      <xdr:rowOff>67735</xdr:rowOff>
    </xdr:from>
    <xdr:to>
      <xdr:col>5</xdr:col>
      <xdr:colOff>1047750</xdr:colOff>
      <xdr:row>18</xdr:row>
      <xdr:rowOff>143935</xdr:rowOff>
    </xdr:to>
    <xdr:sp macro="" textlink="">
      <xdr:nvSpPr>
        <xdr:cNvPr id="140308" name="AutoShape 43">
          <a:extLst>
            <a:ext uri="{FF2B5EF4-FFF2-40B4-BE49-F238E27FC236}">
              <a16:creationId xmlns:a16="http://schemas.microsoft.com/office/drawing/2014/main" id="{69AABBB8-1C4F-4BC4-B742-77441833F6E7}"/>
            </a:ext>
          </a:extLst>
        </xdr:cNvPr>
        <xdr:cNvSpPr>
          <a:spLocks noChangeArrowheads="1"/>
        </xdr:cNvSpPr>
      </xdr:nvSpPr>
      <xdr:spPr bwMode="auto">
        <a:xfrm>
          <a:off x="6898217" y="3994152"/>
          <a:ext cx="806450" cy="277283"/>
        </a:xfrm>
        <a:prstGeom prst="flowChartProcess">
          <a:avLst/>
        </a:prstGeom>
        <a:solidFill>
          <a:schemeClr val="accent6"/>
        </a:solidFill>
        <a:ln w="9525" algn="ctr">
          <a:noFill/>
          <a:miter lim="800000"/>
          <a:headEnd/>
          <a:tailEnd/>
        </a:ln>
        <a:effectLst/>
      </xdr:spPr>
    </xdr:sp>
    <xdr:clientData/>
  </xdr:twoCellAnchor>
  <xdr:twoCellAnchor>
    <xdr:from>
      <xdr:col>5</xdr:col>
      <xdr:colOff>644525</xdr:colOff>
      <xdr:row>16</xdr:row>
      <xdr:rowOff>163943</xdr:rowOff>
    </xdr:from>
    <xdr:to>
      <xdr:col>5</xdr:col>
      <xdr:colOff>649817</xdr:colOff>
      <xdr:row>17</xdr:row>
      <xdr:rowOff>67735</xdr:rowOff>
    </xdr:to>
    <xdr:cxnSp macro="">
      <xdr:nvCxnSpPr>
        <xdr:cNvPr id="140309" name="AutoShape 44">
          <a:extLst>
            <a:ext uri="{FF2B5EF4-FFF2-40B4-BE49-F238E27FC236}">
              <a16:creationId xmlns:a16="http://schemas.microsoft.com/office/drawing/2014/main" id="{38ED1203-4746-44A3-8EB9-6D8E4D97D62F}"/>
            </a:ext>
          </a:extLst>
        </xdr:cNvPr>
        <xdr:cNvCxnSpPr>
          <a:cxnSpLocks noChangeShapeType="1"/>
          <a:stCxn id="140319" idx="2"/>
          <a:endCxn id="140308" idx="0"/>
        </xdr:cNvCxnSpPr>
      </xdr:nvCxnSpPr>
      <xdr:spPr bwMode="auto">
        <a:xfrm flipH="1">
          <a:off x="7301442" y="3889276"/>
          <a:ext cx="5292" cy="104876"/>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317500</xdr:colOff>
      <xdr:row>17</xdr:row>
      <xdr:rowOff>86785</xdr:rowOff>
    </xdr:from>
    <xdr:to>
      <xdr:col>4</xdr:col>
      <xdr:colOff>1130300</xdr:colOff>
      <xdr:row>18</xdr:row>
      <xdr:rowOff>156635</xdr:rowOff>
    </xdr:to>
    <xdr:sp macro="" textlink="">
      <xdr:nvSpPr>
        <xdr:cNvPr id="140310" name="AutoShape 45">
          <a:extLst>
            <a:ext uri="{FF2B5EF4-FFF2-40B4-BE49-F238E27FC236}">
              <a16:creationId xmlns:a16="http://schemas.microsoft.com/office/drawing/2014/main" id="{E3B2A672-3BDD-4D7F-838E-BCDC3D5C6DCD}"/>
            </a:ext>
          </a:extLst>
        </xdr:cNvPr>
        <xdr:cNvSpPr>
          <a:spLocks noChangeArrowheads="1"/>
        </xdr:cNvSpPr>
      </xdr:nvSpPr>
      <xdr:spPr bwMode="auto">
        <a:xfrm>
          <a:off x="5556250" y="4013202"/>
          <a:ext cx="812800" cy="270933"/>
        </a:xfrm>
        <a:prstGeom prst="flowChartProcess">
          <a:avLst/>
        </a:prstGeom>
        <a:solidFill>
          <a:schemeClr val="accent6"/>
        </a:solidFill>
        <a:ln w="9525" algn="ctr">
          <a:noFill/>
          <a:miter lim="800000"/>
          <a:headEnd/>
          <a:tailEnd/>
        </a:ln>
        <a:effectLst/>
      </xdr:spPr>
    </xdr:sp>
    <xdr:clientData/>
  </xdr:twoCellAnchor>
  <xdr:twoCellAnchor>
    <xdr:from>
      <xdr:col>4</xdr:col>
      <xdr:colOff>723900</xdr:colOff>
      <xdr:row>15</xdr:row>
      <xdr:rowOff>175104</xdr:rowOff>
    </xdr:from>
    <xdr:to>
      <xdr:col>5</xdr:col>
      <xdr:colOff>410633</xdr:colOff>
      <xdr:row>17</xdr:row>
      <xdr:rowOff>86785</xdr:rowOff>
    </xdr:to>
    <xdr:cxnSp macro="">
      <xdr:nvCxnSpPr>
        <xdr:cNvPr id="140311" name="AutoShape 46">
          <a:extLst>
            <a:ext uri="{FF2B5EF4-FFF2-40B4-BE49-F238E27FC236}">
              <a16:creationId xmlns:a16="http://schemas.microsoft.com/office/drawing/2014/main" id="{F449C61B-D4BE-4B31-AF66-C81CCD3B1814}"/>
            </a:ext>
          </a:extLst>
        </xdr:cNvPr>
        <xdr:cNvCxnSpPr>
          <a:cxnSpLocks noChangeShapeType="1"/>
          <a:stCxn id="140319" idx="1"/>
          <a:endCxn id="140310" idx="0"/>
        </xdr:cNvCxnSpPr>
      </xdr:nvCxnSpPr>
      <xdr:spPr bwMode="auto">
        <a:xfrm rot="10800000" flipV="1">
          <a:off x="5962650" y="3699354"/>
          <a:ext cx="1104900" cy="313848"/>
        </a:xfrm>
        <a:prstGeom prst="bentConnector2">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330200</xdr:colOff>
      <xdr:row>11</xdr:row>
      <xdr:rowOff>84662</xdr:rowOff>
    </xdr:from>
    <xdr:to>
      <xdr:col>4</xdr:col>
      <xdr:colOff>1136650</xdr:colOff>
      <xdr:row>12</xdr:row>
      <xdr:rowOff>160863</xdr:rowOff>
    </xdr:to>
    <xdr:sp macro="" textlink="">
      <xdr:nvSpPr>
        <xdr:cNvPr id="140312" name="AutoShape 47">
          <a:extLst>
            <a:ext uri="{FF2B5EF4-FFF2-40B4-BE49-F238E27FC236}">
              <a16:creationId xmlns:a16="http://schemas.microsoft.com/office/drawing/2014/main" id="{4AB44739-4151-4720-BC5C-E37122E6E444}"/>
            </a:ext>
          </a:extLst>
        </xdr:cNvPr>
        <xdr:cNvSpPr>
          <a:spLocks noChangeArrowheads="1"/>
        </xdr:cNvSpPr>
      </xdr:nvSpPr>
      <xdr:spPr bwMode="auto">
        <a:xfrm>
          <a:off x="5568950" y="2804579"/>
          <a:ext cx="806450" cy="277284"/>
        </a:xfrm>
        <a:prstGeom prst="flowChartProcess">
          <a:avLst/>
        </a:prstGeom>
        <a:solidFill>
          <a:schemeClr val="accent6"/>
        </a:solidFill>
        <a:ln w="9525" algn="ctr">
          <a:noFill/>
          <a:miter lim="800000"/>
          <a:headEnd/>
          <a:tailEnd/>
        </a:ln>
        <a:effectLst/>
      </xdr:spPr>
    </xdr:sp>
    <xdr:clientData/>
  </xdr:twoCellAnchor>
  <xdr:twoCellAnchor>
    <xdr:from>
      <xdr:col>4</xdr:col>
      <xdr:colOff>733424</xdr:colOff>
      <xdr:row>12</xdr:row>
      <xdr:rowOff>160863</xdr:rowOff>
    </xdr:from>
    <xdr:to>
      <xdr:col>5</xdr:col>
      <xdr:colOff>649816</xdr:colOff>
      <xdr:row>14</xdr:row>
      <xdr:rowOff>186264</xdr:rowOff>
    </xdr:to>
    <xdr:cxnSp macro="">
      <xdr:nvCxnSpPr>
        <xdr:cNvPr id="140313" name="AutoShape 48">
          <a:extLst>
            <a:ext uri="{FF2B5EF4-FFF2-40B4-BE49-F238E27FC236}">
              <a16:creationId xmlns:a16="http://schemas.microsoft.com/office/drawing/2014/main" id="{E4CE89FC-ADA3-47C9-8354-CC76F6E1E7E7}"/>
            </a:ext>
          </a:extLst>
        </xdr:cNvPr>
        <xdr:cNvCxnSpPr>
          <a:cxnSpLocks noChangeShapeType="1"/>
          <a:stCxn id="140312" idx="2"/>
          <a:endCxn id="140319" idx="0"/>
        </xdr:cNvCxnSpPr>
      </xdr:nvCxnSpPr>
      <xdr:spPr bwMode="auto">
        <a:xfrm rot="16200000" flipH="1">
          <a:off x="6425670" y="2628367"/>
          <a:ext cx="427568" cy="1334559"/>
        </a:xfrm>
        <a:prstGeom prst="bentConnector3">
          <a:avLst>
            <a:gd name="adj1" fmla="val 5000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17285</xdr:colOff>
      <xdr:row>0</xdr:row>
      <xdr:rowOff>5445</xdr:rowOff>
    </xdr:from>
    <xdr:to>
      <xdr:col>1</xdr:col>
      <xdr:colOff>411891</xdr:colOff>
      <xdr:row>2</xdr:row>
      <xdr:rowOff>68945</xdr:rowOff>
    </xdr:to>
    <xdr:pic>
      <xdr:nvPicPr>
        <xdr:cNvPr id="140318" name="Picture 53">
          <a:hlinkClick xmlns:r="http://schemas.openxmlformats.org/officeDocument/2006/relationships" r:id="rId1"/>
          <a:extLst>
            <a:ext uri="{FF2B5EF4-FFF2-40B4-BE49-F238E27FC236}">
              <a16:creationId xmlns:a16="http://schemas.microsoft.com/office/drawing/2014/main" id="{7E250298-923A-4D42-9785-3A24C3C9995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285" y="5445"/>
          <a:ext cx="811892" cy="807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520700</xdr:colOff>
      <xdr:row>35</xdr:row>
      <xdr:rowOff>19050</xdr:rowOff>
    </xdr:from>
    <xdr:to>
      <xdr:col>4</xdr:col>
      <xdr:colOff>698500</xdr:colOff>
      <xdr:row>36</xdr:row>
      <xdr:rowOff>12700</xdr:rowOff>
    </xdr:to>
    <xdr:sp macro="" textlink="">
      <xdr:nvSpPr>
        <xdr:cNvPr id="60" name="Text Box 11">
          <a:extLst>
            <a:ext uri="{FF2B5EF4-FFF2-40B4-BE49-F238E27FC236}">
              <a16:creationId xmlns:a16="http://schemas.microsoft.com/office/drawing/2014/main" id="{5B3F9316-1DAF-48EF-A623-FEA07B13011F}"/>
            </a:ext>
          </a:extLst>
        </xdr:cNvPr>
        <xdr:cNvSpPr txBox="1">
          <a:spLocks noChangeArrowheads="1"/>
        </xdr:cNvSpPr>
      </xdr:nvSpPr>
      <xdr:spPr bwMode="auto">
        <a:xfrm>
          <a:off x="4657271" y="8165193"/>
          <a:ext cx="177800" cy="238578"/>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520700</xdr:colOff>
      <xdr:row>37</xdr:row>
      <xdr:rowOff>19050</xdr:rowOff>
    </xdr:from>
    <xdr:to>
      <xdr:col>4</xdr:col>
      <xdr:colOff>698500</xdr:colOff>
      <xdr:row>38</xdr:row>
      <xdr:rowOff>12700</xdr:rowOff>
    </xdr:to>
    <xdr:sp macro="" textlink="">
      <xdr:nvSpPr>
        <xdr:cNvPr id="61" name="Text Box 11">
          <a:extLst>
            <a:ext uri="{FF2B5EF4-FFF2-40B4-BE49-F238E27FC236}">
              <a16:creationId xmlns:a16="http://schemas.microsoft.com/office/drawing/2014/main" id="{6DD5CB52-FC9B-47DC-A90B-570D27B11056}"/>
            </a:ext>
          </a:extLst>
        </xdr:cNvPr>
        <xdr:cNvSpPr txBox="1">
          <a:spLocks noChangeArrowheads="1"/>
        </xdr:cNvSpPr>
      </xdr:nvSpPr>
      <xdr:spPr bwMode="auto">
        <a:xfrm>
          <a:off x="4657271" y="8165193"/>
          <a:ext cx="177800" cy="238578"/>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520700</xdr:colOff>
      <xdr:row>39</xdr:row>
      <xdr:rowOff>19050</xdr:rowOff>
    </xdr:from>
    <xdr:to>
      <xdr:col>4</xdr:col>
      <xdr:colOff>698500</xdr:colOff>
      <xdr:row>40</xdr:row>
      <xdr:rowOff>12700</xdr:rowOff>
    </xdr:to>
    <xdr:sp macro="" textlink="">
      <xdr:nvSpPr>
        <xdr:cNvPr id="62" name="Text Box 11">
          <a:extLst>
            <a:ext uri="{FF2B5EF4-FFF2-40B4-BE49-F238E27FC236}">
              <a16:creationId xmlns:a16="http://schemas.microsoft.com/office/drawing/2014/main" id="{EC3F91A3-6864-494A-B924-965D3D4FA16F}"/>
            </a:ext>
          </a:extLst>
        </xdr:cNvPr>
        <xdr:cNvSpPr txBox="1">
          <a:spLocks noChangeArrowheads="1"/>
        </xdr:cNvSpPr>
      </xdr:nvSpPr>
      <xdr:spPr bwMode="auto">
        <a:xfrm>
          <a:off x="4657271" y="8165193"/>
          <a:ext cx="177800" cy="238578"/>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520700</xdr:colOff>
      <xdr:row>41</xdr:row>
      <xdr:rowOff>19050</xdr:rowOff>
    </xdr:from>
    <xdr:to>
      <xdr:col>4</xdr:col>
      <xdr:colOff>698500</xdr:colOff>
      <xdr:row>42</xdr:row>
      <xdr:rowOff>12700</xdr:rowOff>
    </xdr:to>
    <xdr:sp macro="" textlink="">
      <xdr:nvSpPr>
        <xdr:cNvPr id="63" name="Text Box 11">
          <a:extLst>
            <a:ext uri="{FF2B5EF4-FFF2-40B4-BE49-F238E27FC236}">
              <a16:creationId xmlns:a16="http://schemas.microsoft.com/office/drawing/2014/main" id="{3A70338B-B984-4F87-92CA-38150AA44518}"/>
            </a:ext>
          </a:extLst>
        </xdr:cNvPr>
        <xdr:cNvSpPr txBox="1">
          <a:spLocks noChangeArrowheads="1"/>
        </xdr:cNvSpPr>
      </xdr:nvSpPr>
      <xdr:spPr bwMode="auto">
        <a:xfrm>
          <a:off x="4657271" y="8165193"/>
          <a:ext cx="177800" cy="238578"/>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520700</xdr:colOff>
      <xdr:row>43</xdr:row>
      <xdr:rowOff>19050</xdr:rowOff>
    </xdr:from>
    <xdr:to>
      <xdr:col>4</xdr:col>
      <xdr:colOff>698500</xdr:colOff>
      <xdr:row>44</xdr:row>
      <xdr:rowOff>12700</xdr:rowOff>
    </xdr:to>
    <xdr:sp macro="" textlink="">
      <xdr:nvSpPr>
        <xdr:cNvPr id="64" name="Text Box 11">
          <a:extLst>
            <a:ext uri="{FF2B5EF4-FFF2-40B4-BE49-F238E27FC236}">
              <a16:creationId xmlns:a16="http://schemas.microsoft.com/office/drawing/2014/main" id="{853315E5-08ED-4275-ADE2-8E48CE094F83}"/>
            </a:ext>
          </a:extLst>
        </xdr:cNvPr>
        <xdr:cNvSpPr txBox="1">
          <a:spLocks noChangeArrowheads="1"/>
        </xdr:cNvSpPr>
      </xdr:nvSpPr>
      <xdr:spPr bwMode="auto">
        <a:xfrm>
          <a:off x="4657271" y="8165193"/>
          <a:ext cx="177800" cy="238578"/>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520700</xdr:colOff>
      <xdr:row>45</xdr:row>
      <xdr:rowOff>19050</xdr:rowOff>
    </xdr:from>
    <xdr:to>
      <xdr:col>4</xdr:col>
      <xdr:colOff>698500</xdr:colOff>
      <xdr:row>46</xdr:row>
      <xdr:rowOff>12700</xdr:rowOff>
    </xdr:to>
    <xdr:sp macro="" textlink="">
      <xdr:nvSpPr>
        <xdr:cNvPr id="65" name="Text Box 11">
          <a:extLst>
            <a:ext uri="{FF2B5EF4-FFF2-40B4-BE49-F238E27FC236}">
              <a16:creationId xmlns:a16="http://schemas.microsoft.com/office/drawing/2014/main" id="{CC1BA4C0-0F0B-4175-B68C-0C071F19CDFA}"/>
            </a:ext>
          </a:extLst>
        </xdr:cNvPr>
        <xdr:cNvSpPr txBox="1">
          <a:spLocks noChangeArrowheads="1"/>
        </xdr:cNvSpPr>
      </xdr:nvSpPr>
      <xdr:spPr bwMode="auto">
        <a:xfrm>
          <a:off x="4657271" y="8165193"/>
          <a:ext cx="177800" cy="238578"/>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520700</xdr:colOff>
      <xdr:row>47</xdr:row>
      <xdr:rowOff>19050</xdr:rowOff>
    </xdr:from>
    <xdr:to>
      <xdr:col>4</xdr:col>
      <xdr:colOff>698500</xdr:colOff>
      <xdr:row>48</xdr:row>
      <xdr:rowOff>12700</xdr:rowOff>
    </xdr:to>
    <xdr:sp macro="" textlink="">
      <xdr:nvSpPr>
        <xdr:cNvPr id="66" name="Text Box 11">
          <a:extLst>
            <a:ext uri="{FF2B5EF4-FFF2-40B4-BE49-F238E27FC236}">
              <a16:creationId xmlns:a16="http://schemas.microsoft.com/office/drawing/2014/main" id="{D28DD3B2-6D80-45D3-9C65-9FCB31681DD3}"/>
            </a:ext>
          </a:extLst>
        </xdr:cNvPr>
        <xdr:cNvSpPr txBox="1">
          <a:spLocks noChangeArrowheads="1"/>
        </xdr:cNvSpPr>
      </xdr:nvSpPr>
      <xdr:spPr bwMode="auto">
        <a:xfrm>
          <a:off x="4657271" y="8165193"/>
          <a:ext cx="177800" cy="238578"/>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520700</xdr:colOff>
      <xdr:row>49</xdr:row>
      <xdr:rowOff>19050</xdr:rowOff>
    </xdr:from>
    <xdr:to>
      <xdr:col>4</xdr:col>
      <xdr:colOff>698500</xdr:colOff>
      <xdr:row>50</xdr:row>
      <xdr:rowOff>12700</xdr:rowOff>
    </xdr:to>
    <xdr:sp macro="" textlink="">
      <xdr:nvSpPr>
        <xdr:cNvPr id="67" name="Text Box 11">
          <a:extLst>
            <a:ext uri="{FF2B5EF4-FFF2-40B4-BE49-F238E27FC236}">
              <a16:creationId xmlns:a16="http://schemas.microsoft.com/office/drawing/2014/main" id="{1804B9B7-2EFA-48A8-9514-27A3D8D88434}"/>
            </a:ext>
          </a:extLst>
        </xdr:cNvPr>
        <xdr:cNvSpPr txBox="1">
          <a:spLocks noChangeArrowheads="1"/>
        </xdr:cNvSpPr>
      </xdr:nvSpPr>
      <xdr:spPr bwMode="auto">
        <a:xfrm>
          <a:off x="4657271" y="8165193"/>
          <a:ext cx="177800" cy="238578"/>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520700</xdr:colOff>
      <xdr:row>51</xdr:row>
      <xdr:rowOff>19050</xdr:rowOff>
    </xdr:from>
    <xdr:to>
      <xdr:col>4</xdr:col>
      <xdr:colOff>698500</xdr:colOff>
      <xdr:row>52</xdr:row>
      <xdr:rowOff>12700</xdr:rowOff>
    </xdr:to>
    <xdr:sp macro="" textlink="">
      <xdr:nvSpPr>
        <xdr:cNvPr id="68" name="Text Box 11">
          <a:extLst>
            <a:ext uri="{FF2B5EF4-FFF2-40B4-BE49-F238E27FC236}">
              <a16:creationId xmlns:a16="http://schemas.microsoft.com/office/drawing/2014/main" id="{16884D98-E64B-48EA-AB7C-A9DDB78F86BC}"/>
            </a:ext>
          </a:extLst>
        </xdr:cNvPr>
        <xdr:cNvSpPr txBox="1">
          <a:spLocks noChangeArrowheads="1"/>
        </xdr:cNvSpPr>
      </xdr:nvSpPr>
      <xdr:spPr bwMode="auto">
        <a:xfrm>
          <a:off x="4657271" y="8165193"/>
          <a:ext cx="177800" cy="238578"/>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520700</xdr:colOff>
      <xdr:row>53</xdr:row>
      <xdr:rowOff>19050</xdr:rowOff>
    </xdr:from>
    <xdr:to>
      <xdr:col>4</xdr:col>
      <xdr:colOff>698500</xdr:colOff>
      <xdr:row>54</xdr:row>
      <xdr:rowOff>12700</xdr:rowOff>
    </xdr:to>
    <xdr:sp macro="" textlink="">
      <xdr:nvSpPr>
        <xdr:cNvPr id="69" name="Text Box 11">
          <a:extLst>
            <a:ext uri="{FF2B5EF4-FFF2-40B4-BE49-F238E27FC236}">
              <a16:creationId xmlns:a16="http://schemas.microsoft.com/office/drawing/2014/main" id="{9B37E78A-9874-45F0-BB46-F8A22E522582}"/>
            </a:ext>
          </a:extLst>
        </xdr:cNvPr>
        <xdr:cNvSpPr txBox="1">
          <a:spLocks noChangeArrowheads="1"/>
        </xdr:cNvSpPr>
      </xdr:nvSpPr>
      <xdr:spPr bwMode="auto">
        <a:xfrm>
          <a:off x="4657271" y="8165193"/>
          <a:ext cx="177800" cy="238578"/>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520700</xdr:colOff>
      <xdr:row>55</xdr:row>
      <xdr:rowOff>19050</xdr:rowOff>
    </xdr:from>
    <xdr:to>
      <xdr:col>4</xdr:col>
      <xdr:colOff>698500</xdr:colOff>
      <xdr:row>56</xdr:row>
      <xdr:rowOff>12700</xdr:rowOff>
    </xdr:to>
    <xdr:sp macro="" textlink="">
      <xdr:nvSpPr>
        <xdr:cNvPr id="70" name="Text Box 11">
          <a:extLst>
            <a:ext uri="{FF2B5EF4-FFF2-40B4-BE49-F238E27FC236}">
              <a16:creationId xmlns:a16="http://schemas.microsoft.com/office/drawing/2014/main" id="{D1DE31AA-4910-43DE-A4FA-1F3845A2CA9B}"/>
            </a:ext>
          </a:extLst>
        </xdr:cNvPr>
        <xdr:cNvSpPr txBox="1">
          <a:spLocks noChangeArrowheads="1"/>
        </xdr:cNvSpPr>
      </xdr:nvSpPr>
      <xdr:spPr bwMode="auto">
        <a:xfrm>
          <a:off x="4657271" y="8165193"/>
          <a:ext cx="177800" cy="238578"/>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520700</xdr:colOff>
      <xdr:row>57</xdr:row>
      <xdr:rowOff>19050</xdr:rowOff>
    </xdr:from>
    <xdr:to>
      <xdr:col>4</xdr:col>
      <xdr:colOff>698500</xdr:colOff>
      <xdr:row>58</xdr:row>
      <xdr:rowOff>12700</xdr:rowOff>
    </xdr:to>
    <xdr:sp macro="" textlink="">
      <xdr:nvSpPr>
        <xdr:cNvPr id="71" name="Text Box 11">
          <a:extLst>
            <a:ext uri="{FF2B5EF4-FFF2-40B4-BE49-F238E27FC236}">
              <a16:creationId xmlns:a16="http://schemas.microsoft.com/office/drawing/2014/main" id="{4120689C-138F-478B-89DE-59198F1B037C}"/>
            </a:ext>
          </a:extLst>
        </xdr:cNvPr>
        <xdr:cNvSpPr txBox="1">
          <a:spLocks noChangeArrowheads="1"/>
        </xdr:cNvSpPr>
      </xdr:nvSpPr>
      <xdr:spPr bwMode="auto">
        <a:xfrm>
          <a:off x="4657271" y="8165193"/>
          <a:ext cx="177800" cy="238578"/>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520700</xdr:colOff>
      <xdr:row>59</xdr:row>
      <xdr:rowOff>19050</xdr:rowOff>
    </xdr:from>
    <xdr:to>
      <xdr:col>4</xdr:col>
      <xdr:colOff>698500</xdr:colOff>
      <xdr:row>60</xdr:row>
      <xdr:rowOff>12700</xdr:rowOff>
    </xdr:to>
    <xdr:sp macro="" textlink="">
      <xdr:nvSpPr>
        <xdr:cNvPr id="72" name="Text Box 11">
          <a:extLst>
            <a:ext uri="{FF2B5EF4-FFF2-40B4-BE49-F238E27FC236}">
              <a16:creationId xmlns:a16="http://schemas.microsoft.com/office/drawing/2014/main" id="{1518C3FF-8166-43D2-966D-D388970105A1}"/>
            </a:ext>
          </a:extLst>
        </xdr:cNvPr>
        <xdr:cNvSpPr txBox="1">
          <a:spLocks noChangeArrowheads="1"/>
        </xdr:cNvSpPr>
      </xdr:nvSpPr>
      <xdr:spPr bwMode="auto">
        <a:xfrm>
          <a:off x="4657271" y="8165193"/>
          <a:ext cx="177800" cy="238578"/>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520700</xdr:colOff>
      <xdr:row>61</xdr:row>
      <xdr:rowOff>19050</xdr:rowOff>
    </xdr:from>
    <xdr:to>
      <xdr:col>4</xdr:col>
      <xdr:colOff>698500</xdr:colOff>
      <xdr:row>62</xdr:row>
      <xdr:rowOff>12700</xdr:rowOff>
    </xdr:to>
    <xdr:sp macro="" textlink="">
      <xdr:nvSpPr>
        <xdr:cNvPr id="73" name="Text Box 11">
          <a:extLst>
            <a:ext uri="{FF2B5EF4-FFF2-40B4-BE49-F238E27FC236}">
              <a16:creationId xmlns:a16="http://schemas.microsoft.com/office/drawing/2014/main" id="{40F82BEB-DBAE-4DBA-9F19-0F13D8DC8CF6}"/>
            </a:ext>
          </a:extLst>
        </xdr:cNvPr>
        <xdr:cNvSpPr txBox="1">
          <a:spLocks noChangeArrowheads="1"/>
        </xdr:cNvSpPr>
      </xdr:nvSpPr>
      <xdr:spPr bwMode="auto">
        <a:xfrm>
          <a:off x="4657271" y="8165193"/>
          <a:ext cx="177800" cy="238578"/>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0</xdr:colOff>
      <xdr:row>62</xdr:row>
      <xdr:rowOff>342900</xdr:rowOff>
    </xdr:from>
    <xdr:to>
      <xdr:col>7</xdr:col>
      <xdr:colOff>0</xdr:colOff>
      <xdr:row>62</xdr:row>
      <xdr:rowOff>533400</xdr:rowOff>
    </xdr:to>
    <xdr:sp macro="" textlink="">
      <xdr:nvSpPr>
        <xdr:cNvPr id="75" name="AutoShape 10">
          <a:extLst>
            <a:ext uri="{FF2B5EF4-FFF2-40B4-BE49-F238E27FC236}">
              <a16:creationId xmlns:a16="http://schemas.microsoft.com/office/drawing/2014/main" id="{F2D68239-E2B1-4D40-8BE8-A093FDB518AA}"/>
            </a:ext>
          </a:extLst>
        </xdr:cNvPr>
        <xdr:cNvSpPr>
          <a:spLocks noChangeArrowheads="1"/>
        </xdr:cNvSpPr>
      </xdr:nvSpPr>
      <xdr:spPr bwMode="auto">
        <a:xfrm>
          <a:off x="8273143" y="15106650"/>
          <a:ext cx="0" cy="0"/>
        </a:xfrm>
        <a:prstGeom prst="flowChartProcess">
          <a:avLst/>
        </a:prstGeom>
        <a:solidFill>
          <a:srgbClr xmlns:mc="http://schemas.openxmlformats.org/markup-compatibility/2006" xmlns:a14="http://schemas.microsoft.com/office/drawing/2010/main" val="CCCCFF" mc:Ignorable="a14" a14:legacySpreadsheetColorIndex="31"/>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0</xdr:colOff>
      <xdr:row>64</xdr:row>
      <xdr:rowOff>342900</xdr:rowOff>
    </xdr:from>
    <xdr:to>
      <xdr:col>7</xdr:col>
      <xdr:colOff>0</xdr:colOff>
      <xdr:row>64</xdr:row>
      <xdr:rowOff>533400</xdr:rowOff>
    </xdr:to>
    <xdr:sp macro="" textlink="">
      <xdr:nvSpPr>
        <xdr:cNvPr id="77" name="AutoShape 10">
          <a:extLst>
            <a:ext uri="{FF2B5EF4-FFF2-40B4-BE49-F238E27FC236}">
              <a16:creationId xmlns:a16="http://schemas.microsoft.com/office/drawing/2014/main" id="{1792BF6D-2C48-4F58-80CC-91B28A6EF760}"/>
            </a:ext>
          </a:extLst>
        </xdr:cNvPr>
        <xdr:cNvSpPr>
          <a:spLocks noChangeArrowheads="1"/>
        </xdr:cNvSpPr>
      </xdr:nvSpPr>
      <xdr:spPr bwMode="auto">
        <a:xfrm>
          <a:off x="8273143" y="15106650"/>
          <a:ext cx="0" cy="0"/>
        </a:xfrm>
        <a:prstGeom prst="flowChartProcess">
          <a:avLst/>
        </a:prstGeom>
        <a:solidFill>
          <a:srgbClr xmlns:mc="http://schemas.openxmlformats.org/markup-compatibility/2006" xmlns:a14="http://schemas.microsoft.com/office/drawing/2010/main" val="CCCCFF" mc:Ignorable="a14" a14:legacySpreadsheetColorIndex="31"/>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520700</xdr:colOff>
      <xdr:row>65</xdr:row>
      <xdr:rowOff>19050</xdr:rowOff>
    </xdr:from>
    <xdr:to>
      <xdr:col>4</xdr:col>
      <xdr:colOff>698500</xdr:colOff>
      <xdr:row>66</xdr:row>
      <xdr:rowOff>12700</xdr:rowOff>
    </xdr:to>
    <xdr:sp macro="" textlink="">
      <xdr:nvSpPr>
        <xdr:cNvPr id="78" name="Text Box 11">
          <a:extLst>
            <a:ext uri="{FF2B5EF4-FFF2-40B4-BE49-F238E27FC236}">
              <a16:creationId xmlns:a16="http://schemas.microsoft.com/office/drawing/2014/main" id="{913EA522-2FCC-403A-8AE2-E14048CB2902}"/>
            </a:ext>
          </a:extLst>
        </xdr:cNvPr>
        <xdr:cNvSpPr txBox="1">
          <a:spLocks noChangeArrowheads="1"/>
        </xdr:cNvSpPr>
      </xdr:nvSpPr>
      <xdr:spPr bwMode="auto">
        <a:xfrm>
          <a:off x="4657271" y="15122979"/>
          <a:ext cx="177800" cy="238578"/>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1</xdr:row>
      <xdr:rowOff>0</xdr:rowOff>
    </xdr:from>
    <xdr:to>
      <xdr:col>10</xdr:col>
      <xdr:colOff>598715</xdr:colOff>
      <xdr:row>1</xdr:row>
      <xdr:rowOff>290285</xdr:rowOff>
    </xdr:to>
    <xdr:sp macro="" textlink="">
      <xdr:nvSpPr>
        <xdr:cNvPr id="80" name="Oval 7">
          <a:extLst>
            <a:ext uri="{FF2B5EF4-FFF2-40B4-BE49-F238E27FC236}">
              <a16:creationId xmlns:a16="http://schemas.microsoft.com/office/drawing/2014/main" id="{6ABF611E-A64D-47B4-8219-D9E96D1F48AF}"/>
            </a:ext>
          </a:extLst>
        </xdr:cNvPr>
        <xdr:cNvSpPr>
          <a:spLocks noChangeArrowheads="1"/>
        </xdr:cNvSpPr>
      </xdr:nvSpPr>
      <xdr:spPr bwMode="auto">
        <a:xfrm>
          <a:off x="12600214" y="371929"/>
          <a:ext cx="598715" cy="290285"/>
        </a:xfrm>
        <a:prstGeom prst="ellipse">
          <a:avLst/>
        </a:prstGeom>
        <a:solidFill>
          <a:schemeClr val="accent5"/>
        </a:solidFill>
        <a:ln w="9525" algn="ctr">
          <a:noFill/>
          <a:round/>
          <a:headEnd/>
          <a:tailEnd/>
        </a:ln>
        <a:effectLst/>
      </xdr:spPr>
    </xdr:sp>
    <xdr:clientData/>
  </xdr:twoCellAnchor>
  <xdr:twoCellAnchor>
    <xdr:from>
      <xdr:col>12</xdr:col>
      <xdr:colOff>0</xdr:colOff>
      <xdr:row>1</xdr:row>
      <xdr:rowOff>0</xdr:rowOff>
    </xdr:from>
    <xdr:to>
      <xdr:col>13</xdr:col>
      <xdr:colOff>27215</xdr:colOff>
      <xdr:row>2</xdr:row>
      <xdr:rowOff>332015</xdr:rowOff>
    </xdr:to>
    <xdr:grpSp>
      <xdr:nvGrpSpPr>
        <xdr:cNvPr id="85" name="Group 26">
          <a:extLst>
            <a:ext uri="{FF2B5EF4-FFF2-40B4-BE49-F238E27FC236}">
              <a16:creationId xmlns:a16="http://schemas.microsoft.com/office/drawing/2014/main" id="{F61BB7A4-9947-488C-8FE8-E5350934E9F2}"/>
            </a:ext>
          </a:extLst>
        </xdr:cNvPr>
        <xdr:cNvGrpSpPr>
          <a:grpSpLocks/>
        </xdr:cNvGrpSpPr>
      </xdr:nvGrpSpPr>
      <xdr:grpSpPr bwMode="auto">
        <a:xfrm>
          <a:off x="14873111" y="373944"/>
          <a:ext cx="768048" cy="705960"/>
          <a:chOff x="1622" y="1"/>
          <a:chExt cx="70" cy="71"/>
        </a:xfrm>
      </xdr:grpSpPr>
      <xdr:sp macro="" textlink="">
        <xdr:nvSpPr>
          <xdr:cNvPr id="86" name="AutoShape 27">
            <a:extLst>
              <a:ext uri="{FF2B5EF4-FFF2-40B4-BE49-F238E27FC236}">
                <a16:creationId xmlns:a16="http://schemas.microsoft.com/office/drawing/2014/main" id="{7D7A1AD2-ACB9-4220-8E0F-E0BB5FB15C1C}"/>
              </a:ext>
            </a:extLst>
          </xdr:cNvPr>
          <xdr:cNvSpPr>
            <a:spLocks noChangeArrowheads="1"/>
          </xdr:cNvSpPr>
        </xdr:nvSpPr>
        <xdr:spPr bwMode="auto">
          <a:xfrm>
            <a:off x="1644" y="1"/>
            <a:ext cx="48" cy="47"/>
          </a:xfrm>
          <a:prstGeom prst="diamond">
            <a:avLst/>
          </a:prstGeom>
          <a:solidFill>
            <a:schemeClr val="accent6">
              <a:lumMod val="50000"/>
            </a:schemeClr>
          </a:solidFill>
          <a:ln w="9525" algn="ctr">
            <a:no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en-DE"/>
          </a:p>
        </xdr:txBody>
      </xdr:sp>
      <xdr:sp macro="" textlink="">
        <xdr:nvSpPr>
          <xdr:cNvPr id="87" name="Text Box 28">
            <a:extLst>
              <a:ext uri="{FF2B5EF4-FFF2-40B4-BE49-F238E27FC236}">
                <a16:creationId xmlns:a16="http://schemas.microsoft.com/office/drawing/2014/main" id="{C25E1C42-CD20-4A10-AB26-051525DF4727}"/>
              </a:ext>
            </a:extLst>
          </xdr:cNvPr>
          <xdr:cNvSpPr txBox="1">
            <a:spLocks noChangeArrowheads="1"/>
          </xdr:cNvSpPr>
        </xdr:nvSpPr>
        <xdr:spPr bwMode="auto">
          <a:xfrm>
            <a:off x="1622" y="5"/>
            <a:ext cx="22" cy="21"/>
          </a:xfrm>
          <a:prstGeom prst="rect">
            <a:avLst/>
          </a:prstGeom>
          <a:noFill/>
          <a:ln>
            <a:noFill/>
          </a:ln>
          <a:effectLst/>
        </xdr:spPr>
        <xdr:txBody>
          <a:bodyPr vertOverflow="clip" wrap="square" lIns="36576" tIns="32004" rIns="0" bIns="0" anchor="t" upright="1"/>
          <a:lstStyle/>
          <a:p>
            <a:pPr algn="l" rtl="0">
              <a:defRPr sz="1000"/>
            </a:pPr>
            <a:r>
              <a:rPr lang="en-DE" sz="1000" b="1" i="0" u="none" strike="noStrike" baseline="0">
                <a:solidFill>
                  <a:schemeClr val="accent5"/>
                </a:solidFill>
                <a:latin typeface="Arial"/>
                <a:cs typeface="Arial"/>
              </a:rPr>
              <a:t>N</a:t>
            </a:r>
          </a:p>
        </xdr:txBody>
      </xdr:sp>
      <xdr:sp macro="" textlink="">
        <xdr:nvSpPr>
          <xdr:cNvPr id="88" name="Text Box 29">
            <a:extLst>
              <a:ext uri="{FF2B5EF4-FFF2-40B4-BE49-F238E27FC236}">
                <a16:creationId xmlns:a16="http://schemas.microsoft.com/office/drawing/2014/main" id="{4F7B1E65-CA08-4EA5-969E-959742AA0DCF}"/>
              </a:ext>
            </a:extLst>
          </xdr:cNvPr>
          <xdr:cNvSpPr txBox="1">
            <a:spLocks noChangeArrowheads="1"/>
          </xdr:cNvSpPr>
        </xdr:nvSpPr>
        <xdr:spPr bwMode="auto">
          <a:xfrm>
            <a:off x="1672" y="48"/>
            <a:ext cx="18" cy="24"/>
          </a:xfrm>
          <a:prstGeom prst="rect">
            <a:avLst/>
          </a:prstGeom>
          <a:noFill/>
          <a:ln>
            <a:noFill/>
          </a:ln>
          <a:effectLst/>
        </xdr:spPr>
        <xdr:txBody>
          <a:bodyPr vertOverflow="clip" wrap="square" lIns="36576" tIns="32004" rIns="0" bIns="0" anchor="t" upright="1"/>
          <a:lstStyle/>
          <a:p>
            <a:pPr algn="l" rtl="0">
              <a:defRPr sz="1000"/>
            </a:pPr>
            <a:r>
              <a:rPr lang="en-DE" sz="1000" b="1" i="0" u="none" strike="noStrike" baseline="0">
                <a:solidFill>
                  <a:srgbClr val="00B050"/>
                </a:solidFill>
                <a:latin typeface="Arial"/>
                <a:cs typeface="Arial"/>
              </a:rPr>
              <a:t>Y</a:t>
            </a:r>
          </a:p>
        </xdr:txBody>
      </xdr:sp>
    </xdr:grpSp>
    <xdr:clientData/>
  </xdr:twoCellAnchor>
  <xdr:twoCellAnchor>
    <xdr:from>
      <xdr:col>10</xdr:col>
      <xdr:colOff>0</xdr:colOff>
      <xdr:row>2</xdr:row>
      <xdr:rowOff>0</xdr:rowOff>
    </xdr:from>
    <xdr:to>
      <xdr:col>10</xdr:col>
      <xdr:colOff>598715</xdr:colOff>
      <xdr:row>2</xdr:row>
      <xdr:rowOff>282910</xdr:rowOff>
    </xdr:to>
    <xdr:sp macro="" textlink="">
      <xdr:nvSpPr>
        <xdr:cNvPr id="89" name="AutoShape 25">
          <a:extLst>
            <a:ext uri="{FF2B5EF4-FFF2-40B4-BE49-F238E27FC236}">
              <a16:creationId xmlns:a16="http://schemas.microsoft.com/office/drawing/2014/main" id="{2AE69F0B-2DA9-4568-AD8D-C6B6A19EE942}"/>
            </a:ext>
          </a:extLst>
        </xdr:cNvPr>
        <xdr:cNvSpPr>
          <a:spLocks noChangeArrowheads="1"/>
        </xdr:cNvSpPr>
      </xdr:nvSpPr>
      <xdr:spPr bwMode="auto">
        <a:xfrm>
          <a:off x="12600214" y="743857"/>
          <a:ext cx="598715" cy="282910"/>
        </a:xfrm>
        <a:prstGeom prst="flowChartProcess">
          <a:avLst/>
        </a:prstGeom>
        <a:solidFill>
          <a:schemeClr val="accent6"/>
        </a:solidFill>
        <a:ln w="9525" algn="ctr">
          <a:noFill/>
          <a:miter lim="800000"/>
          <a:headEnd/>
          <a:tailEnd/>
        </a:ln>
        <a:effec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BA00BF2-D288-47AD-AB54-5D95A0BFBDAE}" name="Data" displayName="Data" ref="T4:Y32" totalsRowShown="0" headerRowDxfId="10" tableBorderDxfId="9">
  <autoFilter ref="T4:Y32" xr:uid="{4290AC9C-52DC-464C-BCB8-E4B31602A813}"/>
  <tableColumns count="6">
    <tableColumn id="1" xr3:uid="{991522E4-EAF5-42D0-9217-D9B1F15F59D0}" name="Date" dataDxfId="8"/>
    <tableColumn id="2" xr3:uid="{E77DFAB7-D75A-42A9-A81D-FB51A9C1329D}" name="Data" dataDxfId="7"/>
    <tableColumn id="3" xr3:uid="{F9081EF0-F13A-47AF-B27E-64C3F7C8413D}" name="MR" dataDxfId="6">
      <calculatedColumnFormula>IF(Data[[#This Row],[Data]]&lt;&gt;"",ABS(U5-U4),"")</calculatedColumnFormula>
    </tableColumn>
    <tableColumn id="4" xr3:uid="{1C7385E6-B067-41B7-92B3-93A3782DEA5F}" name="LCL" dataDxfId="5">
      <calculatedColumnFormula>IF(Data[[#This Row],[Data]]&lt;&gt;"",$D$12,"")</calculatedColumnFormula>
    </tableColumn>
    <tableColumn id="5" xr3:uid="{42E11497-2F8D-4357-9B07-52AE7D8E36A0}" name="UCL" dataDxfId="4">
      <calculatedColumnFormula>IF(Data[[#This Row],[Data]]&lt;&gt;"",$D$11,"")</calculatedColumnFormula>
    </tableColumn>
    <tableColumn id="6" xr3:uid="{30DE6196-399F-4814-9281-63B290721FF1}" name="X Bar" dataDxfId="3">
      <calculatedColumnFormula>IF(Data[[#This Row],[Data]]&lt;&gt;"",D$7,"")</calculatedColumnFormula>
    </tableColumn>
  </tableColumns>
  <tableStyleInfo name="TableStyleLight8"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Consulting">
  <a:themeElements>
    <a:clrScheme name="oConsulting Color Scheme">
      <a:dk1>
        <a:srgbClr val="000000"/>
      </a:dk1>
      <a:lt1>
        <a:srgbClr val="FFFFFF"/>
      </a:lt1>
      <a:dk2>
        <a:srgbClr val="002068"/>
      </a:dk2>
      <a:lt2>
        <a:srgbClr val="D5EDFF"/>
      </a:lt2>
      <a:accent1>
        <a:srgbClr val="0062AA"/>
      </a:accent1>
      <a:accent2>
        <a:srgbClr val="00936D"/>
      </a:accent2>
      <a:accent3>
        <a:srgbClr val="6EAB24"/>
      </a:accent3>
      <a:accent4>
        <a:srgbClr val="FF9C04"/>
      </a:accent4>
      <a:accent5>
        <a:srgbClr val="EC3F00"/>
      </a:accent5>
      <a:accent6>
        <a:srgbClr val="BBE2FF"/>
      </a:accent6>
      <a:hlink>
        <a:srgbClr val="0062AA"/>
      </a:hlink>
      <a:folHlink>
        <a:srgbClr val="EC3F00"/>
      </a:folHlink>
    </a:clrScheme>
    <a:fontScheme name="Custom 1">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2"/>
        </a:solidFill>
        <a:ln>
          <a:noFill/>
        </a:ln>
      </a:spPr>
      <a:bodyPr wrap="square" lIns="91440" tIns="91440" rIns="91440" bIns="91440" rtlCol="0" anchor="ctr">
        <a:normAutofit/>
      </a:bodyPr>
      <a:lstStyle>
        <a:defPPr marL="342900" indent="-342900" algn="l">
          <a:buBlip>
            <a:blip xmlns:r="http://schemas.openxmlformats.org/officeDocument/2006/relationships" r:embed="rId1"/>
          </a:buBlip>
          <a:defRPr dirty="0">
            <a:solidFill>
              <a:schemeClr val="tx1"/>
            </a:solidFill>
            <a:latin typeface="Verdana" pitchFamily="34" charset="0"/>
          </a:defRPr>
        </a:defPPr>
      </a:lstStyle>
      <a:style>
        <a:lnRef idx="2">
          <a:schemeClr val="accent1">
            <a:shade val="50000"/>
          </a:schemeClr>
        </a:lnRef>
        <a:fillRef idx="1">
          <a:schemeClr val="accent1"/>
        </a:fillRef>
        <a:effectRef idx="0">
          <a:schemeClr val="accent1"/>
        </a:effectRef>
        <a:fontRef idx="minor">
          <a:schemeClr val="lt1"/>
        </a:fontRef>
      </a:style>
    </a:spDef>
    <a:lnDef>
      <a:spPr>
        <a:ln w="22225">
          <a:solidFill>
            <a:schemeClr val="accent6">
              <a:lumMod val="50000"/>
            </a:schemeClr>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lIns="36000" tIns="36000" rIns="0" bIns="36000" rtlCol="0">
        <a:spAutoFit/>
      </a:bodyPr>
      <a:lstStyle>
        <a:defPPr marL="342900" indent="-342900" algn="l">
          <a:buBlip>
            <a:blip xmlns:r="http://schemas.openxmlformats.org/officeDocument/2006/relationships" r:embed="rId1"/>
          </a:buBlip>
          <a:defRPr dirty="0" smtClean="0"/>
        </a:defPPr>
      </a:lstStyle>
    </a:txDef>
  </a:objectDefaults>
  <a:extraClrSchemeLst>
    <a:extraClrScheme>
      <a:clrScheme name="Office Theme 1">
        <a:dk1>
          <a:srgbClr val="000000"/>
        </a:dk1>
        <a:lt1>
          <a:srgbClr val="FFFFFF"/>
        </a:lt1>
        <a:dk2>
          <a:srgbClr val="0000FF"/>
        </a:dk2>
        <a:lt2>
          <a:srgbClr val="FFFF00"/>
        </a:lt2>
        <a:accent1>
          <a:srgbClr val="FF9900"/>
        </a:accent1>
        <a:accent2>
          <a:srgbClr val="00FFFF"/>
        </a:accent2>
        <a:accent3>
          <a:srgbClr val="AAAAFF"/>
        </a:accent3>
        <a:accent4>
          <a:srgbClr val="DADADA"/>
        </a:accent4>
        <a:accent5>
          <a:srgbClr val="FFCAAA"/>
        </a:accent5>
        <a:accent6>
          <a:srgbClr val="00E7E7"/>
        </a:accent6>
        <a:hlink>
          <a:srgbClr val="FF0000"/>
        </a:hlink>
        <a:folHlink>
          <a:srgbClr val="969696"/>
        </a:folHlink>
      </a:clrScheme>
      <a:clrMap bg1="dk2" tx1="lt1" bg2="dk1" tx2="lt2" accent1="accent1" accent2="accent2" accent3="accent3" accent4="accent4" accent5="accent5" accent6="accent6" hlink="hlink" folHlink="folHlink"/>
    </a:extraClrScheme>
    <a:extraClrScheme>
      <a:clrScheme name="Office Theme 2">
        <a:dk1>
          <a:srgbClr val="000000"/>
        </a:dk1>
        <a:lt1>
          <a:srgbClr val="FFFFFF"/>
        </a:lt1>
        <a:dk2>
          <a:srgbClr val="000000"/>
        </a:dk2>
        <a:lt2>
          <a:srgbClr val="808080"/>
        </a:lt2>
        <a:accent1>
          <a:srgbClr val="00CC99"/>
        </a:accent1>
        <a:accent2>
          <a:srgbClr val="3333CC"/>
        </a:accent2>
        <a:accent3>
          <a:srgbClr val="FFFFFF"/>
        </a:accent3>
        <a:accent4>
          <a:srgbClr val="000000"/>
        </a:accent4>
        <a:accent5>
          <a:srgbClr val="AAE2CA"/>
        </a:accent5>
        <a:accent6>
          <a:srgbClr val="2D2DB9"/>
        </a:accent6>
        <a:hlink>
          <a:srgbClr val="CCCCFF"/>
        </a:hlink>
        <a:folHlink>
          <a:srgbClr val="B2B2B2"/>
        </a:folHlink>
      </a:clrScheme>
      <a:clrMap bg1="lt1" tx1="dk1" bg2="lt2" tx2="dk2" accent1="accent1" accent2="accent2" accent3="accent3" accent4="accent4" accent5="accent5" accent6="accent6" hlink="hlink" folHlink="folHlink"/>
    </a:extraClrScheme>
    <a:extraClrScheme>
      <a:clrScheme name="Office Theme 3">
        <a:dk1>
          <a:srgbClr val="000000"/>
        </a:dk1>
        <a:lt1>
          <a:srgbClr val="FFFFFF"/>
        </a:lt1>
        <a:dk2>
          <a:srgbClr val="000000"/>
        </a:dk2>
        <a:lt2>
          <a:srgbClr val="333333"/>
        </a:lt2>
        <a:accent1>
          <a:srgbClr val="DDDDDD"/>
        </a:accent1>
        <a:accent2>
          <a:srgbClr val="808080"/>
        </a:accent2>
        <a:accent3>
          <a:srgbClr val="FFFFFF"/>
        </a:accent3>
        <a:accent4>
          <a:srgbClr val="000000"/>
        </a:accent4>
        <a:accent5>
          <a:srgbClr val="EBEBEB"/>
        </a:accent5>
        <a:accent6>
          <a:srgbClr val="737373"/>
        </a:accent6>
        <a:hlink>
          <a:srgbClr val="4D4D4D"/>
        </a:hlink>
        <a:folHlink>
          <a:srgbClr val="EAEAEA"/>
        </a:folHlink>
      </a:clrScheme>
      <a:clrMap bg1="lt1" tx1="dk1" bg2="lt2" tx2="dk2" accent1="accent1" accent2="accent2" accent3="accent3" accent4="accent4" accent5="accent5" accent6="accent6" hlink="hlink" folHlink="folHlink"/>
    </a:extraClrScheme>
    <a:extraClrScheme>
      <a:clrScheme name="Office Theme 4">
        <a:dk1>
          <a:srgbClr val="000000"/>
        </a:dk1>
        <a:lt1>
          <a:srgbClr val="FFFFCC"/>
        </a:lt1>
        <a:dk2>
          <a:srgbClr val="808000"/>
        </a:dk2>
        <a:lt2>
          <a:srgbClr val="666633"/>
        </a:lt2>
        <a:accent1>
          <a:srgbClr val="339933"/>
        </a:accent1>
        <a:accent2>
          <a:srgbClr val="800000"/>
        </a:accent2>
        <a:accent3>
          <a:srgbClr val="FFFFE2"/>
        </a:accent3>
        <a:accent4>
          <a:srgbClr val="000000"/>
        </a:accent4>
        <a:accent5>
          <a:srgbClr val="ADCAAD"/>
        </a:accent5>
        <a:accent6>
          <a:srgbClr val="730000"/>
        </a:accent6>
        <a:hlink>
          <a:srgbClr val="0033CC"/>
        </a:hlink>
        <a:folHlink>
          <a:srgbClr val="FFCC66"/>
        </a:folHlink>
      </a:clrScheme>
      <a:clrMap bg1="lt1" tx1="dk1" bg2="lt2" tx2="dk2" accent1="accent1" accent2="accent2" accent3="accent3" accent4="accent4" accent5="accent5" accent6="accent6" hlink="hlink" folHlink="folHlink"/>
    </a:extraClrScheme>
    <a:extraClrScheme>
      <a:clrScheme name="Office Theme 5">
        <a:dk1>
          <a:srgbClr val="000000"/>
        </a:dk1>
        <a:lt1>
          <a:srgbClr val="FFFFFF"/>
        </a:lt1>
        <a:dk2>
          <a:srgbClr val="000000"/>
        </a:dk2>
        <a:lt2>
          <a:srgbClr val="808080"/>
        </a:lt2>
        <a:accent1>
          <a:srgbClr val="FFCC66"/>
        </a:accent1>
        <a:accent2>
          <a:srgbClr val="0000FF"/>
        </a:accent2>
        <a:accent3>
          <a:srgbClr val="FFFFFF"/>
        </a:accent3>
        <a:accent4>
          <a:srgbClr val="000000"/>
        </a:accent4>
        <a:accent5>
          <a:srgbClr val="FFE2B8"/>
        </a:accent5>
        <a:accent6>
          <a:srgbClr val="0000E7"/>
        </a:accent6>
        <a:hlink>
          <a:srgbClr val="CC00CC"/>
        </a:hlink>
        <a:folHlink>
          <a:srgbClr val="C0C0C0"/>
        </a:folHlink>
      </a:clrScheme>
      <a:clrMap bg1="lt1" tx1="dk1" bg2="lt2" tx2="dk2" accent1="accent1" accent2="accent2" accent3="accent3" accent4="accent4" accent5="accent5" accent6="accent6" hlink="hlink" folHlink="folHlink"/>
    </a:extraClrScheme>
    <a:extraClrScheme>
      <a:clrScheme name="Office Theme 6">
        <a:dk1>
          <a:srgbClr val="000000"/>
        </a:dk1>
        <a:lt1>
          <a:srgbClr val="FFFFFF"/>
        </a:lt1>
        <a:dk2>
          <a:srgbClr val="000000"/>
        </a:dk2>
        <a:lt2>
          <a:srgbClr val="808080"/>
        </a:lt2>
        <a:accent1>
          <a:srgbClr val="C0C0C0"/>
        </a:accent1>
        <a:accent2>
          <a:srgbClr val="0066FF"/>
        </a:accent2>
        <a:accent3>
          <a:srgbClr val="FFFFFF"/>
        </a:accent3>
        <a:accent4>
          <a:srgbClr val="000000"/>
        </a:accent4>
        <a:accent5>
          <a:srgbClr val="DCDCDC"/>
        </a:accent5>
        <a:accent6>
          <a:srgbClr val="005CE7"/>
        </a:accent6>
        <a:hlink>
          <a:srgbClr val="FF0000"/>
        </a:hlink>
        <a:folHlink>
          <a:srgbClr val="009900"/>
        </a:folHlink>
      </a:clrScheme>
      <a:clrMap bg1="lt1" tx1="dk1" bg2="lt2" tx2="dk2" accent1="accent1" accent2="accent2" accent3="accent3" accent4="accent4" accent5="accent5" accent6="accent6" hlink="hlink" folHlink="folHlink"/>
    </a:extraClrScheme>
    <a:extraClrScheme>
      <a:clrScheme name="Office Theme 7">
        <a:dk1>
          <a:srgbClr val="000000"/>
        </a:dk1>
        <a:lt1>
          <a:srgbClr val="FFFFFF"/>
        </a:lt1>
        <a:dk2>
          <a:srgbClr val="000000"/>
        </a:dk2>
        <a:lt2>
          <a:srgbClr val="808080"/>
        </a:lt2>
        <a:accent1>
          <a:srgbClr val="3399FF"/>
        </a:accent1>
        <a:accent2>
          <a:srgbClr val="99FFCC"/>
        </a:accent2>
        <a:accent3>
          <a:srgbClr val="FFFFFF"/>
        </a:accent3>
        <a:accent4>
          <a:srgbClr val="000000"/>
        </a:accent4>
        <a:accent5>
          <a:srgbClr val="ADCAFF"/>
        </a:accent5>
        <a:accent6>
          <a:srgbClr val="8AE7B9"/>
        </a:accent6>
        <a:hlink>
          <a:srgbClr val="CC00CC"/>
        </a:hlink>
        <a:folHlink>
          <a:srgbClr val="B2B2B2"/>
        </a:folHlink>
      </a:clrScheme>
      <a:clrMap bg1="lt1" tx1="dk1" bg2="lt2" tx2="dk2" accent1="accent1" accent2="accent2" accent3="accent3" accent4="accent4" accent5="accent5" accent6="accent6" hlink="hlink" folHlink="folHlink"/>
    </a:extraClrScheme>
    <a:extraClrScheme>
      <a:clrScheme name="Dec 2010 template AJ V2 1">
        <a:dk1>
          <a:srgbClr val="000000"/>
        </a:dk1>
        <a:lt1>
          <a:srgbClr val="FFFFFF"/>
        </a:lt1>
        <a:dk2>
          <a:srgbClr val="0000FF"/>
        </a:dk2>
        <a:lt2>
          <a:srgbClr val="FFFF00"/>
        </a:lt2>
        <a:accent1>
          <a:srgbClr val="FF9900"/>
        </a:accent1>
        <a:accent2>
          <a:srgbClr val="00FFFF"/>
        </a:accent2>
        <a:accent3>
          <a:srgbClr val="AAAAFF"/>
        </a:accent3>
        <a:accent4>
          <a:srgbClr val="DADADA"/>
        </a:accent4>
        <a:accent5>
          <a:srgbClr val="FFCAAA"/>
        </a:accent5>
        <a:accent6>
          <a:srgbClr val="00E7E7"/>
        </a:accent6>
        <a:hlink>
          <a:srgbClr val="FF0000"/>
        </a:hlink>
        <a:folHlink>
          <a:srgbClr val="969696"/>
        </a:folHlink>
      </a:clrScheme>
      <a:clrMap bg1="dk2" tx1="lt1" bg2="dk1" tx2="lt2" accent1="accent1" accent2="accent2" accent3="accent3" accent4="accent4" accent5="accent5" accent6="accent6" hlink="hlink" folHlink="folHlink"/>
    </a:extraClrScheme>
    <a:extraClrScheme>
      <a:clrScheme name="Dec 2010 template AJ V2 2">
        <a:dk1>
          <a:srgbClr val="000000"/>
        </a:dk1>
        <a:lt1>
          <a:srgbClr val="FFFFFF"/>
        </a:lt1>
        <a:dk2>
          <a:srgbClr val="000000"/>
        </a:dk2>
        <a:lt2>
          <a:srgbClr val="808080"/>
        </a:lt2>
        <a:accent1>
          <a:srgbClr val="00CC99"/>
        </a:accent1>
        <a:accent2>
          <a:srgbClr val="3333CC"/>
        </a:accent2>
        <a:accent3>
          <a:srgbClr val="FFFFFF"/>
        </a:accent3>
        <a:accent4>
          <a:srgbClr val="000000"/>
        </a:accent4>
        <a:accent5>
          <a:srgbClr val="AAE2CA"/>
        </a:accent5>
        <a:accent6>
          <a:srgbClr val="2D2DB9"/>
        </a:accent6>
        <a:hlink>
          <a:srgbClr val="CCCCFF"/>
        </a:hlink>
        <a:folHlink>
          <a:srgbClr val="B2B2B2"/>
        </a:folHlink>
      </a:clrScheme>
      <a:clrMap bg1="lt1" tx1="dk1" bg2="lt2" tx2="dk2" accent1="accent1" accent2="accent2" accent3="accent3" accent4="accent4" accent5="accent5" accent6="accent6" hlink="hlink" folHlink="folHlink"/>
    </a:extraClrScheme>
    <a:extraClrScheme>
      <a:clrScheme name="Dec 2010 template AJ V2 3">
        <a:dk1>
          <a:srgbClr val="000000"/>
        </a:dk1>
        <a:lt1>
          <a:srgbClr val="FFFFFF"/>
        </a:lt1>
        <a:dk2>
          <a:srgbClr val="000000"/>
        </a:dk2>
        <a:lt2>
          <a:srgbClr val="333333"/>
        </a:lt2>
        <a:accent1>
          <a:srgbClr val="DDDDDD"/>
        </a:accent1>
        <a:accent2>
          <a:srgbClr val="808080"/>
        </a:accent2>
        <a:accent3>
          <a:srgbClr val="FFFFFF"/>
        </a:accent3>
        <a:accent4>
          <a:srgbClr val="000000"/>
        </a:accent4>
        <a:accent5>
          <a:srgbClr val="EBEBEB"/>
        </a:accent5>
        <a:accent6>
          <a:srgbClr val="737373"/>
        </a:accent6>
        <a:hlink>
          <a:srgbClr val="4D4D4D"/>
        </a:hlink>
        <a:folHlink>
          <a:srgbClr val="EAEAEA"/>
        </a:folHlink>
      </a:clrScheme>
      <a:clrMap bg1="lt1" tx1="dk1" bg2="lt2" tx2="dk2" accent1="accent1" accent2="accent2" accent3="accent3" accent4="accent4" accent5="accent5" accent6="accent6" hlink="hlink" folHlink="folHlink"/>
    </a:extraClrScheme>
    <a:extraClrScheme>
      <a:clrScheme name="Dec 2010 template AJ V2 4">
        <a:dk1>
          <a:srgbClr val="000000"/>
        </a:dk1>
        <a:lt1>
          <a:srgbClr val="FFFFCC"/>
        </a:lt1>
        <a:dk2>
          <a:srgbClr val="808000"/>
        </a:dk2>
        <a:lt2>
          <a:srgbClr val="666633"/>
        </a:lt2>
        <a:accent1>
          <a:srgbClr val="339933"/>
        </a:accent1>
        <a:accent2>
          <a:srgbClr val="800000"/>
        </a:accent2>
        <a:accent3>
          <a:srgbClr val="FFFFE2"/>
        </a:accent3>
        <a:accent4>
          <a:srgbClr val="000000"/>
        </a:accent4>
        <a:accent5>
          <a:srgbClr val="ADCAAD"/>
        </a:accent5>
        <a:accent6>
          <a:srgbClr val="730000"/>
        </a:accent6>
        <a:hlink>
          <a:srgbClr val="0033CC"/>
        </a:hlink>
        <a:folHlink>
          <a:srgbClr val="FFCC66"/>
        </a:folHlink>
      </a:clrScheme>
      <a:clrMap bg1="lt1" tx1="dk1" bg2="lt2" tx2="dk2" accent1="accent1" accent2="accent2" accent3="accent3" accent4="accent4" accent5="accent5" accent6="accent6" hlink="hlink" folHlink="folHlink"/>
    </a:extraClrScheme>
    <a:extraClrScheme>
      <a:clrScheme name="Dec 2010 template AJ V2 5">
        <a:dk1>
          <a:srgbClr val="000000"/>
        </a:dk1>
        <a:lt1>
          <a:srgbClr val="FFFFFF"/>
        </a:lt1>
        <a:dk2>
          <a:srgbClr val="000000"/>
        </a:dk2>
        <a:lt2>
          <a:srgbClr val="808080"/>
        </a:lt2>
        <a:accent1>
          <a:srgbClr val="FFCC66"/>
        </a:accent1>
        <a:accent2>
          <a:srgbClr val="0000FF"/>
        </a:accent2>
        <a:accent3>
          <a:srgbClr val="FFFFFF"/>
        </a:accent3>
        <a:accent4>
          <a:srgbClr val="000000"/>
        </a:accent4>
        <a:accent5>
          <a:srgbClr val="FFE2B8"/>
        </a:accent5>
        <a:accent6>
          <a:srgbClr val="0000E7"/>
        </a:accent6>
        <a:hlink>
          <a:srgbClr val="CC00CC"/>
        </a:hlink>
        <a:folHlink>
          <a:srgbClr val="C0C0C0"/>
        </a:folHlink>
      </a:clrScheme>
      <a:clrMap bg1="lt1" tx1="dk1" bg2="lt2" tx2="dk2" accent1="accent1" accent2="accent2" accent3="accent3" accent4="accent4" accent5="accent5" accent6="accent6" hlink="hlink" folHlink="folHlink"/>
    </a:extraClrScheme>
    <a:extraClrScheme>
      <a:clrScheme name="Dec 2010 template AJ V2 6">
        <a:dk1>
          <a:srgbClr val="000000"/>
        </a:dk1>
        <a:lt1>
          <a:srgbClr val="FFFFFF"/>
        </a:lt1>
        <a:dk2>
          <a:srgbClr val="000000"/>
        </a:dk2>
        <a:lt2>
          <a:srgbClr val="808080"/>
        </a:lt2>
        <a:accent1>
          <a:srgbClr val="C0C0C0"/>
        </a:accent1>
        <a:accent2>
          <a:srgbClr val="0066FF"/>
        </a:accent2>
        <a:accent3>
          <a:srgbClr val="FFFFFF"/>
        </a:accent3>
        <a:accent4>
          <a:srgbClr val="000000"/>
        </a:accent4>
        <a:accent5>
          <a:srgbClr val="DCDCDC"/>
        </a:accent5>
        <a:accent6>
          <a:srgbClr val="005CE7"/>
        </a:accent6>
        <a:hlink>
          <a:srgbClr val="FF0000"/>
        </a:hlink>
        <a:folHlink>
          <a:srgbClr val="009900"/>
        </a:folHlink>
      </a:clrScheme>
      <a:clrMap bg1="lt1" tx1="dk1" bg2="lt2" tx2="dk2" accent1="accent1" accent2="accent2" accent3="accent3" accent4="accent4" accent5="accent5" accent6="accent6" hlink="hlink" folHlink="folHlink"/>
    </a:extraClrScheme>
    <a:extraClrScheme>
      <a:clrScheme name="Dec 2010 template AJ V2 7">
        <a:dk1>
          <a:srgbClr val="000000"/>
        </a:dk1>
        <a:lt1>
          <a:srgbClr val="FFFFFF"/>
        </a:lt1>
        <a:dk2>
          <a:srgbClr val="000000"/>
        </a:dk2>
        <a:lt2>
          <a:srgbClr val="808080"/>
        </a:lt2>
        <a:accent1>
          <a:srgbClr val="3399FF"/>
        </a:accent1>
        <a:accent2>
          <a:srgbClr val="99FFCC"/>
        </a:accent2>
        <a:accent3>
          <a:srgbClr val="FFFFFF"/>
        </a:accent3>
        <a:accent4>
          <a:srgbClr val="000000"/>
        </a:accent4>
        <a:accent5>
          <a:srgbClr val="ADCAFF"/>
        </a:accent5>
        <a:accent6>
          <a:srgbClr val="8AE7B9"/>
        </a:accent6>
        <a:hlink>
          <a:srgbClr val="CC00CC"/>
        </a:hlink>
        <a:folHlink>
          <a:srgbClr val="B2B2B2"/>
        </a:folHlink>
      </a:clrScheme>
      <a:clrMap bg1="lt1" tx1="dk1" bg2="lt2" tx2="dk2" accent1="accent1" accent2="accent2" accent3="accent3" accent4="accent4" accent5="accent5" accent6="accent6" hlink="hlink" folHlink="folHlink"/>
    </a:extraClrScheme>
    <a:extraClrScheme>
      <a:clrScheme name="Dec 2010 template AJ V2 8">
        <a:dk1>
          <a:srgbClr val="000000"/>
        </a:dk1>
        <a:lt1>
          <a:srgbClr val="FFFFFF"/>
        </a:lt1>
        <a:dk2>
          <a:srgbClr val="663366"/>
        </a:dk2>
        <a:lt2>
          <a:srgbClr val="E6CCE6"/>
        </a:lt2>
        <a:accent1>
          <a:srgbClr val="ADADEB"/>
        </a:accent1>
        <a:accent2>
          <a:srgbClr val="1C1B35"/>
        </a:accent2>
        <a:accent3>
          <a:srgbClr val="FFFFFF"/>
        </a:accent3>
        <a:accent4>
          <a:srgbClr val="000000"/>
        </a:accent4>
        <a:accent5>
          <a:srgbClr val="D3D3F3"/>
        </a:accent5>
        <a:accent6>
          <a:srgbClr val="18172F"/>
        </a:accent6>
        <a:hlink>
          <a:srgbClr val="E6CCE6"/>
        </a:hlink>
        <a:folHlink>
          <a:srgbClr val="663366"/>
        </a:folHlink>
      </a:clrScheme>
      <a:clrMap bg1="lt1" tx1="dk1" bg2="lt2" tx2="dk2" accent1="accent1" accent2="accent2" accent3="accent3" accent4="accent4" accent5="accent5" accent6="accent6" hlink="hlink" folHlink="folHlink"/>
    </a:extraClrScheme>
    <a:extraClrScheme>
      <a:clrScheme name="Dec 2010 template AJ V2 9">
        <a:dk1>
          <a:srgbClr val="663366"/>
        </a:dk1>
        <a:lt1>
          <a:srgbClr val="FFFFFF"/>
        </a:lt1>
        <a:dk2>
          <a:srgbClr val="663366"/>
        </a:dk2>
        <a:lt2>
          <a:srgbClr val="E6CCE6"/>
        </a:lt2>
        <a:accent1>
          <a:srgbClr val="ADADEB"/>
        </a:accent1>
        <a:accent2>
          <a:srgbClr val="1C1B35"/>
        </a:accent2>
        <a:accent3>
          <a:srgbClr val="FFFFFF"/>
        </a:accent3>
        <a:accent4>
          <a:srgbClr val="562A56"/>
        </a:accent4>
        <a:accent5>
          <a:srgbClr val="D3D3F3"/>
        </a:accent5>
        <a:accent6>
          <a:srgbClr val="18172F"/>
        </a:accent6>
        <a:hlink>
          <a:srgbClr val="E6CCE6"/>
        </a:hlink>
        <a:folHlink>
          <a:srgbClr val="663366"/>
        </a:folHlink>
      </a:clrScheme>
      <a:clrMap bg1="lt1" tx1="dk1" bg2="lt2" tx2="dk2" accent1="accent1" accent2="accent2" accent3="accent3" accent4="accent4" accent5="accent5" accent6="accent6" hlink="hlink" folHlink="folHlink"/>
    </a:extraClrScheme>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6.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7.xml"/><Relationship Id="rId1" Type="http://schemas.openxmlformats.org/officeDocument/2006/relationships/printerSettings" Target="../printerSettings/printerSettings16.bin"/><Relationship Id="rId4" Type="http://schemas.openxmlformats.org/officeDocument/2006/relationships/comments" Target="../comments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8.xml"/><Relationship Id="rId1" Type="http://schemas.openxmlformats.org/officeDocument/2006/relationships/printerSettings" Target="../printerSettings/printerSettings17.bin"/><Relationship Id="rId4" Type="http://schemas.openxmlformats.org/officeDocument/2006/relationships/comments" Target="../comments8.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9.xml"/><Relationship Id="rId1" Type="http://schemas.openxmlformats.org/officeDocument/2006/relationships/printerSettings" Target="../printerSettings/printerSettings18.bin"/><Relationship Id="rId4" Type="http://schemas.openxmlformats.org/officeDocument/2006/relationships/comments" Target="../comments9.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22.xml"/><Relationship Id="rId1" Type="http://schemas.openxmlformats.org/officeDocument/2006/relationships/printerSettings" Target="../printerSettings/printerSettings21.bin"/><Relationship Id="rId4" Type="http://schemas.openxmlformats.org/officeDocument/2006/relationships/comments" Target="../comments10.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24.xml"/><Relationship Id="rId1" Type="http://schemas.openxmlformats.org/officeDocument/2006/relationships/printerSettings" Target="../printerSettings/printerSettings23.bin"/><Relationship Id="rId4" Type="http://schemas.openxmlformats.org/officeDocument/2006/relationships/comments" Target="../comments11.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499984740745262"/>
    <pageSetUpPr fitToPage="1"/>
  </sheetPr>
  <dimension ref="A1:J130"/>
  <sheetViews>
    <sheetView showGridLines="0" tabSelected="1" zoomScale="92" zoomScaleNormal="75" workbookViewId="0">
      <selection activeCell="C1" sqref="C1:F2"/>
    </sheetView>
  </sheetViews>
  <sheetFormatPr defaultColWidth="9.1796875" defaultRowHeight="13.5" x14ac:dyDescent="0.35"/>
  <cols>
    <col min="1" max="1" width="5.36328125" style="185" customWidth="1"/>
    <col min="2" max="2" width="21" style="65" customWidth="1"/>
    <col min="3" max="3" width="8.26953125" style="70" customWidth="1"/>
    <col min="4" max="5" width="53.26953125" style="65" customWidth="1"/>
    <col min="6" max="6" width="8.1796875" style="65" customWidth="1"/>
    <col min="7" max="7" width="5.453125" style="65" customWidth="1"/>
    <col min="8" max="8" width="9.1796875" style="65" customWidth="1"/>
    <col min="9" max="9" width="9.1796875" style="65"/>
    <col min="10" max="10" width="44.54296875" style="65" customWidth="1"/>
    <col min="11" max="11" width="28.08984375" style="65" customWidth="1"/>
    <col min="12" max="16384" width="9.1796875" style="65"/>
  </cols>
  <sheetData>
    <row r="1" spans="2:10" ht="23" customHeight="1" x14ac:dyDescent="0.35">
      <c r="B1" s="370" t="s">
        <v>351</v>
      </c>
      <c r="C1" s="374" t="str">
        <f>ProjectName</f>
        <v>My project name</v>
      </c>
      <c r="D1" s="374"/>
      <c r="E1" s="374"/>
      <c r="F1" s="374"/>
      <c r="H1" s="389" t="s">
        <v>470</v>
      </c>
      <c r="I1" s="389"/>
      <c r="J1" s="389"/>
    </row>
    <row r="2" spans="2:10" ht="13.5" customHeight="1" x14ac:dyDescent="0.35">
      <c r="B2" s="370"/>
      <c r="C2" s="374"/>
      <c r="D2" s="374"/>
      <c r="E2" s="374"/>
      <c r="F2" s="374"/>
      <c r="G2" s="69"/>
      <c r="H2" s="389"/>
      <c r="I2" s="389"/>
      <c r="J2" s="389"/>
    </row>
    <row r="3" spans="2:10" s="48" customFormat="1" ht="14.5" customHeight="1" x14ac:dyDescent="0.35">
      <c r="B3" s="370"/>
      <c r="C3" s="395" t="s">
        <v>461</v>
      </c>
      <c r="D3" s="233" t="s">
        <v>377</v>
      </c>
      <c r="E3" s="234" t="s">
        <v>378</v>
      </c>
      <c r="F3" s="387" t="s">
        <v>461</v>
      </c>
      <c r="G3" s="67"/>
      <c r="H3" s="362"/>
      <c r="I3" s="362"/>
      <c r="J3" s="362"/>
    </row>
    <row r="4" spans="2:10" s="48" customFormat="1" ht="21.5" customHeight="1" thickBot="1" x14ac:dyDescent="0.4">
      <c r="B4" s="371"/>
      <c r="C4" s="396"/>
      <c r="D4" s="356" t="s">
        <v>457</v>
      </c>
      <c r="E4" s="357" t="s">
        <v>458</v>
      </c>
      <c r="F4" s="388"/>
      <c r="G4" s="67"/>
    </row>
    <row r="5" spans="2:10" ht="14" customHeight="1" thickBot="1" x14ac:dyDescent="0.4">
      <c r="B5" s="372" t="s">
        <v>318</v>
      </c>
      <c r="C5" s="355"/>
      <c r="D5" s="377" t="s">
        <v>313</v>
      </c>
      <c r="E5" s="378"/>
      <c r="F5" s="231"/>
      <c r="H5" s="390" t="s">
        <v>473</v>
      </c>
      <c r="I5" s="390"/>
      <c r="J5" s="390"/>
    </row>
    <row r="6" spans="2:10" ht="14" thickBot="1" x14ac:dyDescent="0.4">
      <c r="B6" s="373"/>
      <c r="C6" s="355"/>
      <c r="D6" s="379" t="s">
        <v>366</v>
      </c>
      <c r="E6" s="380"/>
      <c r="F6" s="231"/>
      <c r="H6" s="390"/>
      <c r="I6" s="390"/>
      <c r="J6" s="390"/>
    </row>
    <row r="7" spans="2:10" ht="14" thickBot="1" x14ac:dyDescent="0.4">
      <c r="B7" s="373"/>
      <c r="C7" s="355"/>
      <c r="D7" s="381" t="s">
        <v>376</v>
      </c>
      <c r="E7" s="382"/>
      <c r="F7" s="231"/>
      <c r="H7" s="390"/>
      <c r="I7" s="390"/>
      <c r="J7" s="390"/>
    </row>
    <row r="8" spans="2:10" ht="14" thickBot="1" x14ac:dyDescent="0.3">
      <c r="B8" s="375" t="s">
        <v>350</v>
      </c>
      <c r="C8" s="352"/>
      <c r="D8" s="377" t="s">
        <v>312</v>
      </c>
      <c r="E8" s="378"/>
      <c r="F8" s="229"/>
      <c r="G8" s="21"/>
      <c r="H8" s="390"/>
      <c r="I8" s="390"/>
      <c r="J8" s="390"/>
    </row>
    <row r="9" spans="2:10" ht="14" thickBot="1" x14ac:dyDescent="0.3">
      <c r="B9" s="391"/>
      <c r="C9" s="352"/>
      <c r="D9" s="379" t="s">
        <v>372</v>
      </c>
      <c r="E9" s="380"/>
      <c r="F9" s="229"/>
      <c r="G9" s="47"/>
      <c r="H9" s="390"/>
      <c r="I9" s="390"/>
      <c r="J9" s="390"/>
    </row>
    <row r="10" spans="2:10" ht="14" thickBot="1" x14ac:dyDescent="0.3">
      <c r="B10" s="391"/>
      <c r="C10" s="352"/>
      <c r="D10" s="379" t="s">
        <v>373</v>
      </c>
      <c r="E10" s="380"/>
      <c r="F10" s="229"/>
      <c r="G10" s="47"/>
      <c r="H10" s="390"/>
      <c r="I10" s="390"/>
      <c r="J10" s="390"/>
    </row>
    <row r="11" spans="2:10" ht="14" thickBot="1" x14ac:dyDescent="0.4">
      <c r="B11" s="391"/>
      <c r="C11" s="352"/>
      <c r="D11" s="379" t="s">
        <v>282</v>
      </c>
      <c r="E11" s="380"/>
      <c r="F11" s="229"/>
      <c r="G11" s="68"/>
      <c r="H11" s="390"/>
      <c r="I11" s="390"/>
      <c r="J11" s="390"/>
    </row>
    <row r="12" spans="2:10" ht="14" thickBot="1" x14ac:dyDescent="0.4">
      <c r="B12" s="376"/>
      <c r="C12" s="352"/>
      <c r="D12" s="381" t="s">
        <v>0</v>
      </c>
      <c r="E12" s="382"/>
      <c r="F12" s="229"/>
      <c r="G12" s="71"/>
      <c r="H12" s="390"/>
      <c r="I12" s="390"/>
      <c r="J12" s="390"/>
    </row>
    <row r="13" spans="2:10" ht="14" customHeight="1" thickBot="1" x14ac:dyDescent="0.4">
      <c r="B13" s="383" t="s">
        <v>12</v>
      </c>
      <c r="C13" s="352"/>
      <c r="D13" s="377" t="s">
        <v>384</v>
      </c>
      <c r="E13" s="378"/>
      <c r="F13" s="230"/>
      <c r="G13" s="71"/>
      <c r="H13" s="71"/>
      <c r="I13" s="71"/>
      <c r="J13" s="71"/>
    </row>
    <row r="14" spans="2:10" ht="14" customHeight="1" thickBot="1" x14ac:dyDescent="0.4">
      <c r="B14" s="384"/>
      <c r="C14" s="352"/>
      <c r="D14" s="379" t="s">
        <v>374</v>
      </c>
      <c r="E14" s="380"/>
      <c r="F14" s="230"/>
      <c r="G14" s="71"/>
    </row>
    <row r="15" spans="2:10" ht="14" customHeight="1" thickBot="1" x14ac:dyDescent="0.4">
      <c r="B15" s="384"/>
      <c r="C15" s="352"/>
      <c r="D15" s="358" t="s">
        <v>375</v>
      </c>
      <c r="E15" s="359" t="s">
        <v>314</v>
      </c>
      <c r="F15" s="230"/>
      <c r="G15" s="71"/>
    </row>
    <row r="16" spans="2:10" ht="14" customHeight="1" thickBot="1" x14ac:dyDescent="0.4">
      <c r="B16" s="384"/>
      <c r="C16" s="352"/>
      <c r="D16" s="358" t="s">
        <v>20</v>
      </c>
      <c r="E16" s="359" t="s">
        <v>438</v>
      </c>
      <c r="F16" s="230"/>
      <c r="G16" s="71"/>
    </row>
    <row r="17" spans="2:10" s="368" customFormat="1" ht="14" customHeight="1" thickBot="1" x14ac:dyDescent="0.4">
      <c r="B17" s="384"/>
      <c r="C17" s="352"/>
      <c r="D17" s="358" t="s">
        <v>410</v>
      </c>
      <c r="E17" s="359"/>
      <c r="F17" s="230"/>
      <c r="G17" s="71"/>
    </row>
    <row r="18" spans="2:10" ht="32.5" customHeight="1" thickBot="1" x14ac:dyDescent="0.4">
      <c r="B18" s="384"/>
      <c r="C18" s="352"/>
      <c r="D18" s="379" t="s">
        <v>460</v>
      </c>
      <c r="E18" s="380"/>
      <c r="F18" s="230"/>
      <c r="G18" s="71"/>
    </row>
    <row r="19" spans="2:10" ht="32.5" customHeight="1" thickBot="1" x14ac:dyDescent="0.4">
      <c r="B19" s="384"/>
      <c r="C19" s="352"/>
      <c r="D19" s="379" t="s">
        <v>459</v>
      </c>
      <c r="E19" s="380"/>
      <c r="F19" s="230"/>
      <c r="G19" s="70"/>
    </row>
    <row r="20" spans="2:10" ht="14" customHeight="1" thickBot="1" x14ac:dyDescent="0.4">
      <c r="B20" s="385"/>
      <c r="C20" s="352"/>
      <c r="D20" s="381" t="s">
        <v>315</v>
      </c>
      <c r="E20" s="382"/>
      <c r="F20" s="230"/>
    </row>
    <row r="21" spans="2:10" ht="14" thickBot="1" x14ac:dyDescent="0.4">
      <c r="B21" s="375" t="s">
        <v>13</v>
      </c>
      <c r="C21" s="352"/>
      <c r="D21" s="358" t="s">
        <v>476</v>
      </c>
      <c r="E21" s="360" t="s">
        <v>369</v>
      </c>
      <c r="F21" s="230"/>
    </row>
    <row r="22" spans="2:10" ht="14" thickBot="1" x14ac:dyDescent="0.4">
      <c r="B22" s="376"/>
      <c r="C22" s="352"/>
      <c r="D22" s="381" t="s">
        <v>316</v>
      </c>
      <c r="E22" s="382"/>
      <c r="F22" s="231"/>
    </row>
    <row r="23" spans="2:10" ht="14" thickBot="1" x14ac:dyDescent="0.4">
      <c r="B23" s="375" t="s">
        <v>14</v>
      </c>
      <c r="C23" s="352"/>
      <c r="D23" s="377" t="s">
        <v>450</v>
      </c>
      <c r="E23" s="378"/>
      <c r="F23" s="231"/>
    </row>
    <row r="24" spans="2:10" s="224" customFormat="1" ht="14" thickBot="1" x14ac:dyDescent="0.4">
      <c r="B24" s="394"/>
      <c r="C24" s="352"/>
      <c r="D24" s="379" t="s">
        <v>280</v>
      </c>
      <c r="E24" s="380"/>
      <c r="F24" s="231"/>
    </row>
    <row r="25" spans="2:10" ht="14" thickBot="1" x14ac:dyDescent="0.4">
      <c r="B25" s="391"/>
      <c r="C25" s="352"/>
      <c r="D25" s="379" t="s">
        <v>320</v>
      </c>
      <c r="E25" s="380"/>
      <c r="F25" s="231"/>
    </row>
    <row r="26" spans="2:10" ht="14" thickBot="1" x14ac:dyDescent="0.4">
      <c r="B26" s="376"/>
      <c r="C26" s="352"/>
      <c r="D26" s="381" t="s">
        <v>321</v>
      </c>
      <c r="E26" s="382"/>
      <c r="F26" s="231"/>
    </row>
    <row r="27" spans="2:10" ht="14" thickBot="1" x14ac:dyDescent="0.4">
      <c r="B27" s="392" t="s">
        <v>15</v>
      </c>
      <c r="C27" s="352"/>
      <c r="D27" s="377" t="s">
        <v>85</v>
      </c>
      <c r="E27" s="378"/>
      <c r="F27" s="232"/>
    </row>
    <row r="28" spans="2:10" ht="14" thickBot="1" x14ac:dyDescent="0.4">
      <c r="B28" s="393"/>
      <c r="C28" s="352"/>
      <c r="D28" s="381" t="s">
        <v>102</v>
      </c>
      <c r="E28" s="382"/>
      <c r="F28" s="231"/>
    </row>
    <row r="29" spans="2:10" x14ac:dyDescent="0.35">
      <c r="J29" s="72"/>
    </row>
    <row r="30" spans="2:10" x14ac:dyDescent="0.35">
      <c r="J30" s="72"/>
    </row>
    <row r="31" spans="2:10" x14ac:dyDescent="0.35">
      <c r="J31" s="72"/>
    </row>
    <row r="32" spans="2:10" x14ac:dyDescent="0.35">
      <c r="D32" s="386"/>
      <c r="E32" s="386"/>
    </row>
    <row r="33" spans="4:5" x14ac:dyDescent="0.35">
      <c r="D33" s="386"/>
      <c r="E33" s="386"/>
    </row>
    <row r="34" spans="4:5" x14ac:dyDescent="0.35">
      <c r="D34" s="386"/>
      <c r="E34" s="386"/>
    </row>
    <row r="128" spans="2:6" x14ac:dyDescent="0.35">
      <c r="B128" s="72"/>
      <c r="C128" s="71"/>
      <c r="D128" s="72"/>
      <c r="E128" s="72"/>
      <c r="F128" s="72"/>
    </row>
    <row r="129" spans="2:6" x14ac:dyDescent="0.35">
      <c r="B129" s="72"/>
      <c r="C129" s="71"/>
      <c r="D129" s="72"/>
      <c r="E129" s="72"/>
      <c r="F129" s="72"/>
    </row>
    <row r="130" spans="2:6" x14ac:dyDescent="0.35">
      <c r="B130" s="72"/>
      <c r="C130" s="71"/>
      <c r="D130" s="72"/>
      <c r="E130" s="72"/>
      <c r="F130" s="72"/>
    </row>
  </sheetData>
  <mergeCells count="35">
    <mergeCell ref="H1:J2"/>
    <mergeCell ref="H5:J12"/>
    <mergeCell ref="B8:B12"/>
    <mergeCell ref="D8:E8"/>
    <mergeCell ref="B27:B28"/>
    <mergeCell ref="B23:B26"/>
    <mergeCell ref="D26:E26"/>
    <mergeCell ref="D27:E27"/>
    <mergeCell ref="D28:E28"/>
    <mergeCell ref="D19:E19"/>
    <mergeCell ref="D20:E20"/>
    <mergeCell ref="D22:E22"/>
    <mergeCell ref="D23:E23"/>
    <mergeCell ref="D25:E25"/>
    <mergeCell ref="C3:C4"/>
    <mergeCell ref="D14:E14"/>
    <mergeCell ref="D32:E32"/>
    <mergeCell ref="D33:E33"/>
    <mergeCell ref="D34:E34"/>
    <mergeCell ref="F3:F4"/>
    <mergeCell ref="D24:E24"/>
    <mergeCell ref="B1:B4"/>
    <mergeCell ref="B5:B7"/>
    <mergeCell ref="C1:F2"/>
    <mergeCell ref="B21:B22"/>
    <mergeCell ref="D5:E5"/>
    <mergeCell ref="D6:E6"/>
    <mergeCell ref="D7:E7"/>
    <mergeCell ref="D9:E9"/>
    <mergeCell ref="D10:E10"/>
    <mergeCell ref="D11:E11"/>
    <mergeCell ref="D12:E12"/>
    <mergeCell ref="D13:E13"/>
    <mergeCell ref="D18:E18"/>
    <mergeCell ref="B13:B20"/>
  </mergeCells>
  <phoneticPr fontId="13" type="noConversion"/>
  <conditionalFormatting sqref="C5:C28 F5:F28">
    <cfRule type="containsText" dxfId="23" priority="1" operator="containsText" text="n">
      <formula>NOT(ISERROR(SEARCH("n",C5)))</formula>
    </cfRule>
    <cfRule type="containsText" dxfId="22" priority="2" operator="containsText" text="y">
      <formula>NOT(ISERROR(SEARCH("y",C5)))</formula>
    </cfRule>
  </conditionalFormatting>
  <hyperlinks>
    <hyperlink ref="D22" location="'Analyze Closure Matrix'!A1" display="Analyze Closure Matrix" xr:uid="{00000000-0004-0000-0000-000000000000}"/>
    <hyperlink ref="E15" location="'Process Mapping'!A1" display="Process Mapping" xr:uid="{00000000-0004-0000-0000-000002000000}"/>
    <hyperlink ref="D13" location="'Quick Wins'!A1" display="Quick Wins" xr:uid="{00000000-0004-0000-0000-000003000000}"/>
    <hyperlink ref="D14" location="Ishikawa!A1" display="Ishikawa diagram" xr:uid="{00000000-0004-0000-0000-000004000000}"/>
    <hyperlink ref="D15" location="'Prioritization Matrix'!A1" display="Prioritization Matrix" xr:uid="{00000000-0004-0000-0000-000005000000}"/>
    <hyperlink ref="D16" location="'Data Collection Plan'!A1" display="Data Collection Plan" xr:uid="{00000000-0004-0000-0000-000006000000}"/>
    <hyperlink ref="D18" location="'Control Chart'!A1" display="Control Chart (Stability analysis)" xr:uid="{00000000-0004-0000-0000-000007000000}"/>
    <hyperlink ref="D19" location="'Process Capability'!A1" display="Process capability" xr:uid="{00000000-0004-0000-0000-00000A000000}"/>
    <hyperlink ref="D20" location="FMEA!A1" display="FMEA" xr:uid="{00000000-0004-0000-0000-00000B000000}"/>
    <hyperlink ref="D23" location="'Solution Selection-Matrix'!A1" display="Solution Selection Matrix" xr:uid="{00000000-0004-0000-0000-00000C000000}"/>
    <hyperlink ref="D25" location="'Defined Solutions'!A1" display="Defined Solutions" xr:uid="{00000000-0004-0000-0000-00000D000000}"/>
    <hyperlink ref="D26" location="'Implementation plan'!A1" display="Implementation Plan" xr:uid="{00000000-0004-0000-0000-00000E000000}"/>
    <hyperlink ref="D27" location="'Process Management Diagram'!A1" display="Process management Diagram" xr:uid="{00000000-0004-0000-0000-00000F000000}"/>
    <hyperlink ref="D28" location="'Closure report'!A1" display="Closure Report" xr:uid="{00000000-0004-0000-0000-000010000000}"/>
    <hyperlink ref="D5" location="'Project risk'!A1" display="Project Risk" xr:uid="{00000000-0004-0000-0000-000011000000}"/>
    <hyperlink ref="D6" location="'Stakeholder Activities'!A1" display="Stakeholder Activities" xr:uid="{00000000-0004-0000-0000-000013000000}"/>
    <hyperlink ref="D7" location="Actionlist!A1" display="Action plan" xr:uid="{00000000-0004-0000-0000-000014000000}"/>
    <hyperlink ref="E16" location="'Process &amp; Lead Time Measurement'!A1" display="Lead Time Measurement" xr:uid="{00000000-0004-0000-0000-000016000000}"/>
    <hyperlink ref="D9" location="Charter!A66" display="Project Monitoring and status report" xr:uid="{00000000-0004-0000-0000-000017000000}"/>
    <hyperlink ref="D12" location="SIPOC!A1" display="SIPOC" xr:uid="{00000000-0004-0000-0000-000018000000}"/>
    <hyperlink ref="D11" location="'Stakeholder planning'!A1" display="Stakeholder Planning" xr:uid="{00000000-0004-0000-0000-000019000000}"/>
    <hyperlink ref="D10" location="'VOC-CTQ'!A1" display="VOC-&gt;CTQ" xr:uid="{00000000-0004-0000-0000-00001C000000}"/>
    <hyperlink ref="D8" location="Charter!A1" display="Project Charter" xr:uid="{00000000-0004-0000-0000-00001D000000}"/>
    <hyperlink ref="D21" location="'Data Analysis '!A1" display="Data Analysis Matrix " xr:uid="{00000000-0004-0000-0000-00001E000000}"/>
    <hyperlink ref="D6:E6" location="'Stakeholder Engagement'!A1" display="Stakeholder Engagement" xr:uid="{DA87EB6D-E1C4-4D66-82A2-DFCD112A28A2}"/>
    <hyperlink ref="D7:E7" location="'Action Plan'!A1" display="Action Plan" xr:uid="{2B1B3244-7709-4ED7-B64D-68BAE3648A68}"/>
    <hyperlink ref="D8:E8" location="'Project Charter'!A1" display="Project Charter" xr:uid="{0A9F2C6C-C9A8-4CE6-9AC2-DD33511C195C}"/>
    <hyperlink ref="D9:E9" location="'Project Charter'!K1" display="Project Monitoring &amp; Status Reporting" xr:uid="{99DAD40B-FDF1-44E4-ACA7-7874D78454BF}"/>
    <hyperlink ref="D13:E13" location="'Quick Win Actions'!A1" display="Quick Wins" xr:uid="{24D070E3-9F99-4398-8397-80BABA8ED939}"/>
    <hyperlink ref="D18:E18" location="'Stability &amp; Capability (Conti.)'!A1" display="Stability &amp; Capability (Continuous Data) - Control Chart, Ppk &amp; Yield" xr:uid="{792A8875-DC01-48F2-9958-A83166B8A9FA}"/>
    <hyperlink ref="D19:E19" location="'Capability (Discrete)'!A1" display="Process Capability (Discrete Data) - DPMO and derived metrics" xr:uid="{05CE836E-90AE-4428-BAEC-C9473A56FDCF}"/>
    <hyperlink ref="D23:E23" location="'Dogma Busting'!A1" display="Dogma Busting" xr:uid="{8CD0644B-FC57-4BDD-A3FC-2822EF1D6068}"/>
    <hyperlink ref="E21" location="'7 Waste Analysis'!A1" display="7 Waste Analysis" xr:uid="{D047B863-AB73-4BA0-B7E5-A9473ECEA435}"/>
    <hyperlink ref="D24:E24" location="'Solution Selection Matrix'!A1" display="Solution Selection Matrix" xr:uid="{1A623DFF-8CD4-474A-98FF-AEA44C5906BD}"/>
    <hyperlink ref="D17" location="'Sample Size'!A1" display="Sample Size Calculation" xr:uid="{E11D6FA5-D970-4CAF-A965-66773912E59A}"/>
  </hyperlinks>
  <pageMargins left="0.75" right="0.75" top="1" bottom="1" header="0.5" footer="0.5"/>
  <pageSetup paperSize="9" scale="67"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5">
    <tabColor theme="2"/>
    <pageSetUpPr fitToPage="1"/>
  </sheetPr>
  <dimension ref="B1:F25"/>
  <sheetViews>
    <sheetView showGridLines="0" topLeftCell="A2" zoomScale="90" zoomScaleNormal="90" zoomScalePageLayoutView="30" workbookViewId="0">
      <selection activeCell="B2" sqref="B2:F2"/>
    </sheetView>
  </sheetViews>
  <sheetFormatPr defaultColWidth="11.453125" defaultRowHeight="13.5" x14ac:dyDescent="0.25"/>
  <cols>
    <col min="1" max="1" width="5.90625" style="1" customWidth="1"/>
    <col min="2" max="2" width="4.6328125" style="1" customWidth="1"/>
    <col min="3" max="3" width="39.08984375" style="1" customWidth="1"/>
    <col min="4" max="4" width="33.6328125" style="1" customWidth="1"/>
    <col min="5" max="5" width="15.6328125" style="1" customWidth="1"/>
    <col min="6" max="6" width="34.6328125" style="1" customWidth="1"/>
    <col min="7" max="16384" width="11.453125" style="1"/>
  </cols>
  <sheetData>
    <row r="1" spans="2:6" ht="29.5" customHeight="1" x14ac:dyDescent="0.25">
      <c r="B1" s="448" t="s">
        <v>384</v>
      </c>
      <c r="C1" s="448"/>
      <c r="D1" s="448"/>
      <c r="E1" s="448"/>
      <c r="F1" s="448"/>
    </row>
    <row r="2" spans="2:6" ht="29.5" customHeight="1" x14ac:dyDescent="0.25">
      <c r="B2" s="472" t="str">
        <f>ProjectName</f>
        <v>My project name</v>
      </c>
      <c r="C2" s="472"/>
      <c r="D2" s="472"/>
      <c r="E2" s="472"/>
      <c r="F2" s="472"/>
    </row>
    <row r="3" spans="2:6" ht="20.5" customHeight="1" x14ac:dyDescent="0.25">
      <c r="B3" s="473" t="s">
        <v>254</v>
      </c>
      <c r="C3" s="473"/>
      <c r="D3" s="473"/>
      <c r="E3" s="473"/>
      <c r="F3" s="473"/>
    </row>
    <row r="4" spans="2:6" ht="17.5" x14ac:dyDescent="0.25">
      <c r="B4" s="91" t="s">
        <v>204</v>
      </c>
      <c r="C4" s="130" t="s">
        <v>17</v>
      </c>
      <c r="D4" s="130" t="s">
        <v>18</v>
      </c>
      <c r="E4" s="131" t="s">
        <v>10</v>
      </c>
      <c r="F4" s="130" t="s">
        <v>19</v>
      </c>
    </row>
    <row r="5" spans="2:6" x14ac:dyDescent="0.25">
      <c r="B5" s="259">
        <v>1</v>
      </c>
      <c r="C5" s="258"/>
      <c r="D5" s="132"/>
      <c r="E5" s="133"/>
      <c r="F5" s="132"/>
    </row>
    <row r="6" spans="2:6" x14ac:dyDescent="0.25">
      <c r="B6" s="259">
        <v>2</v>
      </c>
      <c r="C6" s="258"/>
      <c r="D6" s="132"/>
      <c r="E6" s="133"/>
      <c r="F6" s="132"/>
    </row>
    <row r="7" spans="2:6" x14ac:dyDescent="0.25">
      <c r="B7" s="259">
        <v>3</v>
      </c>
      <c r="C7" s="258"/>
      <c r="D7" s="132"/>
      <c r="E7" s="133"/>
      <c r="F7" s="132"/>
    </row>
    <row r="8" spans="2:6" x14ac:dyDescent="0.25">
      <c r="B8" s="259">
        <v>4</v>
      </c>
      <c r="C8" s="258"/>
      <c r="D8" s="132"/>
      <c r="E8" s="133"/>
      <c r="F8" s="132"/>
    </row>
    <row r="9" spans="2:6" x14ac:dyDescent="0.25">
      <c r="B9" s="259">
        <v>5</v>
      </c>
      <c r="C9" s="258"/>
      <c r="D9" s="132"/>
      <c r="E9" s="133"/>
      <c r="F9" s="132"/>
    </row>
    <row r="10" spans="2:6" x14ac:dyDescent="0.25">
      <c r="B10" s="259">
        <v>5</v>
      </c>
      <c r="C10" s="258"/>
      <c r="D10" s="132"/>
      <c r="E10" s="133"/>
      <c r="F10" s="132"/>
    </row>
    <row r="11" spans="2:6" x14ac:dyDescent="0.25">
      <c r="B11" s="259">
        <v>6</v>
      </c>
      <c r="C11" s="258"/>
      <c r="D11" s="132"/>
      <c r="E11" s="133"/>
      <c r="F11" s="132"/>
    </row>
    <row r="12" spans="2:6" x14ac:dyDescent="0.25">
      <c r="B12" s="259">
        <v>7</v>
      </c>
      <c r="C12" s="258"/>
      <c r="D12" s="132"/>
      <c r="E12" s="133"/>
      <c r="F12" s="132"/>
    </row>
    <row r="13" spans="2:6" x14ac:dyDescent="0.25">
      <c r="B13" s="259">
        <v>8</v>
      </c>
      <c r="C13" s="258"/>
      <c r="D13" s="132"/>
      <c r="E13" s="133"/>
      <c r="F13" s="132"/>
    </row>
    <row r="14" spans="2:6" x14ac:dyDescent="0.25">
      <c r="B14" s="259">
        <v>9</v>
      </c>
      <c r="C14" s="258"/>
      <c r="D14" s="132"/>
      <c r="E14" s="133"/>
      <c r="F14" s="132"/>
    </row>
    <row r="15" spans="2:6" x14ac:dyDescent="0.25">
      <c r="B15" s="259">
        <v>10</v>
      </c>
      <c r="C15" s="258"/>
      <c r="D15" s="132"/>
      <c r="E15" s="133"/>
      <c r="F15" s="132"/>
    </row>
    <row r="16" spans="2:6" x14ac:dyDescent="0.25">
      <c r="B16" s="259">
        <v>11</v>
      </c>
      <c r="C16" s="258"/>
      <c r="D16" s="132"/>
      <c r="E16" s="133"/>
      <c r="F16" s="132"/>
    </row>
    <row r="17" spans="2:6" x14ac:dyDescent="0.25">
      <c r="B17" s="259">
        <v>12</v>
      </c>
      <c r="C17" s="258"/>
      <c r="D17" s="132"/>
      <c r="E17" s="133"/>
      <c r="F17" s="132"/>
    </row>
    <row r="18" spans="2:6" x14ac:dyDescent="0.25">
      <c r="B18" s="259">
        <v>13</v>
      </c>
      <c r="C18" s="258"/>
      <c r="D18" s="132"/>
      <c r="E18" s="133"/>
      <c r="F18" s="132"/>
    </row>
    <row r="19" spans="2:6" x14ac:dyDescent="0.25">
      <c r="B19" s="259">
        <v>14</v>
      </c>
      <c r="C19" s="258"/>
      <c r="D19" s="132"/>
      <c r="E19" s="133"/>
      <c r="F19" s="132"/>
    </row>
    <row r="20" spans="2:6" x14ac:dyDescent="0.25">
      <c r="B20" s="259">
        <v>15</v>
      </c>
      <c r="C20" s="258"/>
      <c r="D20" s="132"/>
      <c r="E20" s="133"/>
      <c r="F20" s="132"/>
    </row>
    <row r="21" spans="2:6" x14ac:dyDescent="0.25">
      <c r="B21" s="259">
        <v>16</v>
      </c>
      <c r="C21" s="258"/>
      <c r="D21" s="132"/>
      <c r="E21" s="133"/>
      <c r="F21" s="132"/>
    </row>
    <row r="22" spans="2:6" x14ac:dyDescent="0.25">
      <c r="B22" s="259">
        <v>17</v>
      </c>
      <c r="C22" s="258"/>
      <c r="D22" s="132"/>
      <c r="E22" s="133"/>
      <c r="F22" s="132"/>
    </row>
    <row r="23" spans="2:6" x14ac:dyDescent="0.25">
      <c r="B23" s="259">
        <v>18</v>
      </c>
      <c r="C23" s="258"/>
      <c r="D23" s="132"/>
      <c r="E23" s="133"/>
      <c r="F23" s="132"/>
    </row>
    <row r="24" spans="2:6" x14ac:dyDescent="0.25">
      <c r="B24" s="259">
        <v>19</v>
      </c>
      <c r="C24" s="258"/>
      <c r="D24" s="132"/>
      <c r="E24" s="133"/>
      <c r="F24" s="132"/>
    </row>
    <row r="25" spans="2:6" x14ac:dyDescent="0.25">
      <c r="B25" s="259">
        <v>20</v>
      </c>
      <c r="C25" s="258"/>
      <c r="D25" s="132"/>
      <c r="E25" s="133"/>
      <c r="F25" s="132"/>
    </row>
  </sheetData>
  <mergeCells count="3">
    <mergeCell ref="B1:F1"/>
    <mergeCell ref="B2:F2"/>
    <mergeCell ref="B3:F3"/>
  </mergeCells>
  <phoneticPr fontId="13" type="noConversion"/>
  <conditionalFormatting sqref="E5:E25">
    <cfRule type="containsText" dxfId="15" priority="1" stopIfTrue="1" operator="containsText" text="Work in Progress">
      <formula>NOT(ISERROR(SEARCH("Work in Progress",E5)))</formula>
    </cfRule>
    <cfRule type="containsText" dxfId="14" priority="2" stopIfTrue="1" operator="containsText" text="Not yet started">
      <formula>NOT(ISERROR(SEARCH("Not yet started",E5)))</formula>
    </cfRule>
    <cfRule type="containsText" dxfId="13" priority="3" stopIfTrue="1" operator="containsText" text="Closed">
      <formula>NOT(ISERROR(SEARCH("Closed",E5)))</formula>
    </cfRule>
  </conditionalFormatting>
  <dataValidations count="1">
    <dataValidation type="list" allowBlank="1" showInputMessage="1" showErrorMessage="1" sqref="E5:E25" xr:uid="{00000000-0002-0000-0B00-000000000000}">
      <formula1>"Not yet started,Work in progress,Closed"</formula1>
    </dataValidation>
  </dataValidations>
  <pageMargins left="0.7" right="0.7" top="0.78740157499999996" bottom="0.78740157499999996" header="0.3" footer="0.3"/>
  <pageSetup paperSize="9" scale="98"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8">
    <tabColor theme="2"/>
    <pageSetUpPr fitToPage="1"/>
  </sheetPr>
  <dimension ref="B1:BL50"/>
  <sheetViews>
    <sheetView showGridLines="0" zoomScale="90" zoomScaleNormal="90" zoomScaleSheetLayoutView="40" zoomScalePageLayoutView="30" workbookViewId="0"/>
  </sheetViews>
  <sheetFormatPr defaultColWidth="11.453125" defaultRowHeight="13.5" x14ac:dyDescent="0.25"/>
  <cols>
    <col min="1" max="1" width="5.7265625" style="1" customWidth="1"/>
    <col min="2" max="2" width="22.7265625" style="1" customWidth="1"/>
    <col min="3" max="15" width="1.26953125" style="1" customWidth="1"/>
    <col min="16" max="16" width="17.54296875" style="1" customWidth="1"/>
    <col min="17" max="29" width="1.26953125" style="1" customWidth="1"/>
    <col min="30" max="30" width="17.54296875" style="1" customWidth="1"/>
    <col min="31" max="43" width="1.26953125" style="1" customWidth="1"/>
    <col min="44" max="44" width="17.54296875" style="1" customWidth="1"/>
    <col min="45" max="57" width="1.26953125" style="1" customWidth="1"/>
    <col min="58" max="58" width="17.54296875" style="1" customWidth="1"/>
    <col min="59" max="64" width="1.26953125" style="1" customWidth="1"/>
    <col min="65" max="16384" width="11.453125" style="1"/>
  </cols>
  <sheetData>
    <row r="1" spans="2:64" ht="23.5" customHeight="1" x14ac:dyDescent="0.25">
      <c r="B1" s="448" t="s">
        <v>371</v>
      </c>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c r="AD1" s="448"/>
      <c r="AE1" s="448"/>
      <c r="AF1" s="448"/>
      <c r="AG1" s="448"/>
      <c r="AH1" s="448"/>
      <c r="AI1" s="448"/>
      <c r="AJ1" s="448"/>
      <c r="AK1" s="448"/>
      <c r="AL1" s="448"/>
      <c r="AM1" s="448"/>
      <c r="AN1" s="448"/>
      <c r="AO1" s="448"/>
      <c r="AP1" s="448"/>
      <c r="AQ1" s="448"/>
      <c r="AR1" s="448"/>
      <c r="AS1" s="448"/>
      <c r="AT1" s="448"/>
      <c r="AU1" s="448"/>
      <c r="AV1" s="448"/>
      <c r="AW1" s="448"/>
      <c r="AX1" s="448"/>
      <c r="AY1" s="448"/>
      <c r="AZ1" s="448"/>
      <c r="BA1" s="448"/>
      <c r="BB1" s="448"/>
      <c r="BC1" s="448"/>
      <c r="BD1" s="448"/>
      <c r="BE1" s="448"/>
      <c r="BF1" s="448"/>
      <c r="BG1" s="448"/>
      <c r="BH1" s="448"/>
      <c r="BI1" s="448"/>
      <c r="BJ1" s="448"/>
      <c r="BK1" s="448"/>
      <c r="BL1" s="448"/>
    </row>
    <row r="2" spans="2:64" ht="23.25" customHeight="1" x14ac:dyDescent="0.25">
      <c r="B2" s="477" t="str">
        <f>ProjectName</f>
        <v>My project name</v>
      </c>
      <c r="C2" s="477"/>
      <c r="D2" s="477"/>
      <c r="E2" s="477"/>
      <c r="F2" s="477"/>
      <c r="G2" s="477"/>
      <c r="H2" s="477"/>
      <c r="I2" s="477"/>
      <c r="J2" s="477"/>
      <c r="K2" s="477"/>
      <c r="L2" s="477"/>
      <c r="M2" s="477"/>
      <c r="N2" s="477"/>
      <c r="O2" s="477"/>
      <c r="P2" s="477"/>
      <c r="Q2" s="477"/>
      <c r="R2" s="477"/>
      <c r="S2" s="477"/>
      <c r="T2" s="477"/>
      <c r="U2" s="477"/>
      <c r="V2" s="477"/>
      <c r="W2" s="477"/>
      <c r="X2" s="477"/>
      <c r="Y2" s="477"/>
      <c r="Z2" s="477"/>
      <c r="AA2" s="477"/>
      <c r="AB2" s="477"/>
      <c r="AC2" s="477"/>
      <c r="AD2" s="477"/>
      <c r="AE2" s="477"/>
      <c r="AF2" s="477"/>
      <c r="AG2" s="477"/>
      <c r="AH2" s="477"/>
      <c r="AI2" s="477"/>
      <c r="AJ2" s="477"/>
      <c r="AK2" s="477"/>
      <c r="AL2" s="477"/>
      <c r="AM2" s="477"/>
      <c r="AN2" s="477"/>
      <c r="AO2" s="477"/>
      <c r="AP2" s="477"/>
      <c r="AQ2" s="477"/>
      <c r="AR2" s="477"/>
      <c r="AS2" s="477"/>
      <c r="AT2" s="477"/>
      <c r="AU2" s="477"/>
      <c r="AV2" s="477"/>
      <c r="AW2" s="477"/>
      <c r="AX2" s="477"/>
      <c r="AY2" s="477"/>
      <c r="AZ2" s="477"/>
      <c r="BA2" s="477"/>
      <c r="BB2" s="477"/>
      <c r="BC2" s="477"/>
      <c r="BD2" s="477"/>
      <c r="BE2" s="477"/>
      <c r="BF2" s="477"/>
      <c r="BG2" s="477"/>
      <c r="BH2" s="477"/>
      <c r="BI2" s="477"/>
      <c r="BJ2" s="477"/>
      <c r="BK2" s="477"/>
      <c r="BL2" s="477"/>
    </row>
    <row r="3" spans="2:64" ht="18.5" customHeight="1" x14ac:dyDescent="0.45">
      <c r="B3" s="16"/>
      <c r="C3" s="479"/>
      <c r="D3" s="479"/>
      <c r="E3" s="29"/>
      <c r="F3" s="29"/>
      <c r="G3" s="29"/>
      <c r="H3" s="29"/>
      <c r="I3" s="29"/>
      <c r="J3" s="29"/>
      <c r="K3" s="29"/>
      <c r="L3" s="29"/>
      <c r="M3" s="29"/>
      <c r="N3" s="29"/>
      <c r="O3" s="29"/>
      <c r="P3" s="29"/>
      <c r="Q3" s="28"/>
      <c r="R3" s="28"/>
      <c r="S3" s="28"/>
      <c r="T3" s="28"/>
      <c r="U3" s="28"/>
      <c r="V3" s="28"/>
      <c r="W3" s="28"/>
      <c r="X3" s="28"/>
      <c r="Y3" s="28"/>
      <c r="Z3" s="28"/>
      <c r="AA3" s="28"/>
      <c r="AB3" s="28"/>
      <c r="AC3" s="28"/>
      <c r="AD3" s="480"/>
      <c r="AE3" s="480"/>
      <c r="AF3" s="480"/>
      <c r="AG3" s="480"/>
      <c r="AH3" s="480"/>
      <c r="AI3" s="480"/>
      <c r="AJ3" s="481"/>
      <c r="AK3" s="481"/>
      <c r="AL3" s="481"/>
      <c r="AM3" s="481"/>
      <c r="AN3" s="30"/>
      <c r="AO3" s="30"/>
      <c r="AP3" s="30"/>
      <c r="AQ3" s="30"/>
      <c r="AR3" s="482"/>
      <c r="AS3" s="483"/>
      <c r="AT3" s="483"/>
      <c r="AU3" s="483"/>
      <c r="AV3" s="483"/>
      <c r="AW3" s="483"/>
      <c r="AX3" s="483"/>
      <c r="AY3" s="483"/>
      <c r="AZ3" s="483"/>
      <c r="BA3" s="483"/>
      <c r="BB3" s="483"/>
      <c r="BC3" s="483"/>
      <c r="BD3" s="483"/>
      <c r="BE3" s="483"/>
      <c r="BF3" s="483"/>
      <c r="BG3" s="483"/>
      <c r="BH3" s="483"/>
      <c r="BI3" s="483"/>
      <c r="BJ3" s="483"/>
      <c r="BK3" s="483"/>
      <c r="BL3" s="483"/>
    </row>
    <row r="4" spans="2:64" ht="18.5" customHeight="1" x14ac:dyDescent="0.3">
      <c r="B4" s="478"/>
      <c r="C4" s="478"/>
      <c r="D4" s="478"/>
      <c r="E4" s="478"/>
      <c r="F4" s="478"/>
      <c r="G4" s="478"/>
      <c r="H4" s="478"/>
      <c r="I4" s="478"/>
      <c r="J4" s="478"/>
      <c r="K4" s="31"/>
      <c r="L4" s="31"/>
      <c r="M4" s="31"/>
      <c r="N4" s="31"/>
      <c r="O4" s="31"/>
      <c r="P4" s="484" t="s">
        <v>54</v>
      </c>
      <c r="Q4" s="485"/>
      <c r="R4" s="485"/>
      <c r="S4" s="485"/>
      <c r="T4" s="485"/>
      <c r="U4" s="485"/>
      <c r="V4" s="485"/>
      <c r="W4" s="31"/>
      <c r="X4" s="31"/>
      <c r="Y4" s="31"/>
      <c r="Z4" s="31"/>
      <c r="AA4" s="31"/>
      <c r="AB4" s="31"/>
      <c r="AC4" s="25"/>
      <c r="AD4" s="486" t="s">
        <v>385</v>
      </c>
      <c r="AE4" s="487"/>
      <c r="AF4" s="487"/>
      <c r="AG4" s="487"/>
      <c r="AH4" s="487"/>
      <c r="AI4" s="487"/>
      <c r="AJ4" s="488"/>
      <c r="AK4" s="31"/>
      <c r="AL4" s="31"/>
      <c r="AM4" s="31"/>
      <c r="AN4" s="31"/>
      <c r="AO4" s="31"/>
      <c r="AP4" s="31"/>
      <c r="AQ4" s="31"/>
      <c r="AR4" s="486" t="s">
        <v>55</v>
      </c>
      <c r="AS4" s="487"/>
      <c r="AT4" s="487"/>
      <c r="AU4" s="487"/>
      <c r="AV4" s="487"/>
      <c r="AW4" s="487"/>
      <c r="AX4" s="488"/>
      <c r="AY4" s="31"/>
      <c r="AZ4" s="31"/>
      <c r="BA4" s="31"/>
      <c r="BB4" s="31"/>
      <c r="BC4" s="31"/>
      <c r="BD4" s="31"/>
      <c r="BE4" s="31"/>
      <c r="BF4" s="486" t="s">
        <v>56</v>
      </c>
      <c r="BG4" s="487"/>
      <c r="BH4" s="487"/>
      <c r="BI4" s="487"/>
      <c r="BJ4" s="487"/>
      <c r="BK4" s="487"/>
      <c r="BL4" s="488"/>
    </row>
    <row r="5" spans="2:64" ht="18.5" customHeight="1" x14ac:dyDescent="0.3">
      <c r="K5" s="31"/>
      <c r="L5" s="31"/>
      <c r="M5" s="31"/>
      <c r="N5" s="31" t="s">
        <v>57</v>
      </c>
      <c r="O5" s="31"/>
      <c r="P5" s="489"/>
      <c r="Q5" s="490"/>
      <c r="R5" s="490"/>
      <c r="S5" s="490"/>
      <c r="T5" s="490"/>
      <c r="U5" s="490"/>
      <c r="V5" s="490"/>
      <c r="W5" s="31"/>
      <c r="X5" s="31"/>
      <c r="Y5" s="31"/>
      <c r="Z5" s="31"/>
      <c r="AA5" s="31"/>
      <c r="AB5" s="25" t="s">
        <v>57</v>
      </c>
      <c r="AC5" s="31"/>
      <c r="AD5" s="489"/>
      <c r="AE5" s="490"/>
      <c r="AF5" s="490"/>
      <c r="AG5" s="490"/>
      <c r="AH5" s="490"/>
      <c r="AI5" s="490"/>
      <c r="AJ5" s="490"/>
      <c r="AK5" s="31"/>
      <c r="AL5" s="31"/>
      <c r="AM5" s="31"/>
      <c r="AN5" s="31"/>
      <c r="AO5" s="31"/>
      <c r="AP5" s="31" t="s">
        <v>57</v>
      </c>
      <c r="AQ5" s="31"/>
      <c r="AR5" s="489"/>
      <c r="AS5" s="489"/>
      <c r="AT5" s="489"/>
      <c r="AU5" s="489"/>
      <c r="AV5" s="489"/>
      <c r="AW5" s="489"/>
      <c r="AX5" s="489"/>
      <c r="AY5" s="31"/>
      <c r="AZ5" s="31"/>
      <c r="BA5" s="31"/>
      <c r="BB5" s="31"/>
      <c r="BC5" s="31"/>
      <c r="BD5" s="31" t="s">
        <v>57</v>
      </c>
      <c r="BE5" s="31"/>
      <c r="BF5" s="489"/>
      <c r="BG5" s="489"/>
      <c r="BH5" s="489"/>
      <c r="BI5" s="489"/>
      <c r="BJ5" s="489"/>
      <c r="BK5" s="489"/>
      <c r="BL5" s="489"/>
    </row>
    <row r="6" spans="2:64" ht="18.5" customHeight="1" x14ac:dyDescent="0.3">
      <c r="B6" s="31"/>
      <c r="C6" s="31"/>
      <c r="D6" s="31"/>
      <c r="E6" s="31"/>
      <c r="F6" s="31"/>
      <c r="G6" s="31"/>
      <c r="H6" s="31"/>
      <c r="I6" s="31"/>
      <c r="J6" s="31"/>
      <c r="K6" s="31"/>
      <c r="L6" s="31"/>
      <c r="M6" s="31" t="s">
        <v>57</v>
      </c>
      <c r="N6" s="31"/>
      <c r="O6" s="31"/>
      <c r="P6" s="490"/>
      <c r="Q6" s="490"/>
      <c r="R6" s="490"/>
      <c r="S6" s="490"/>
      <c r="T6" s="490"/>
      <c r="U6" s="490"/>
      <c r="V6" s="490"/>
      <c r="W6" s="31"/>
      <c r="X6" s="31"/>
      <c r="Y6" s="31"/>
      <c r="Z6" s="31"/>
      <c r="AA6" s="25" t="s">
        <v>57</v>
      </c>
      <c r="AB6" s="31"/>
      <c r="AC6" s="31"/>
      <c r="AD6" s="490"/>
      <c r="AE6" s="490"/>
      <c r="AF6" s="490"/>
      <c r="AG6" s="490"/>
      <c r="AH6" s="490"/>
      <c r="AI6" s="490"/>
      <c r="AJ6" s="490"/>
      <c r="AK6" s="31"/>
      <c r="AL6" s="31"/>
      <c r="AM6" s="31"/>
      <c r="AN6" s="31"/>
      <c r="AO6" s="31" t="s">
        <v>57</v>
      </c>
      <c r="AP6" s="31"/>
      <c r="AQ6" s="31"/>
      <c r="AR6" s="489"/>
      <c r="AS6" s="489"/>
      <c r="AT6" s="489"/>
      <c r="AU6" s="489"/>
      <c r="AV6" s="489"/>
      <c r="AW6" s="489"/>
      <c r="AX6" s="489"/>
      <c r="AY6" s="31"/>
      <c r="AZ6" s="31"/>
      <c r="BA6" s="31"/>
      <c r="BB6" s="31"/>
      <c r="BC6" s="31" t="s">
        <v>57</v>
      </c>
      <c r="BD6" s="31"/>
      <c r="BE6" s="31"/>
      <c r="BF6" s="489"/>
      <c r="BG6" s="489"/>
      <c r="BH6" s="489"/>
      <c r="BI6" s="489"/>
      <c r="BJ6" s="489"/>
      <c r="BK6" s="489"/>
      <c r="BL6" s="489"/>
    </row>
    <row r="7" spans="2:64" ht="18.5" customHeight="1" x14ac:dyDescent="0.3">
      <c r="B7" s="31"/>
      <c r="C7" s="31"/>
      <c r="D7" s="31"/>
      <c r="E7" s="31"/>
      <c r="F7" s="31"/>
      <c r="G7" s="31"/>
      <c r="H7" s="31"/>
      <c r="I7" s="31"/>
      <c r="J7" s="31"/>
      <c r="K7" s="31"/>
      <c r="L7" s="31" t="s">
        <v>57</v>
      </c>
      <c r="M7" s="31"/>
      <c r="N7" s="31"/>
      <c r="O7" s="31"/>
      <c r="P7" s="490"/>
      <c r="Q7" s="490"/>
      <c r="R7" s="490"/>
      <c r="S7" s="490"/>
      <c r="T7" s="490"/>
      <c r="U7" s="490"/>
      <c r="V7" s="490"/>
      <c r="W7" s="31"/>
      <c r="X7" s="31"/>
      <c r="Y7" s="31"/>
      <c r="Z7" s="25" t="s">
        <v>57</v>
      </c>
      <c r="AA7" s="31"/>
      <c r="AB7" s="31"/>
      <c r="AC7" s="31"/>
      <c r="AD7" s="490"/>
      <c r="AE7" s="490"/>
      <c r="AF7" s="490"/>
      <c r="AG7" s="490"/>
      <c r="AH7" s="490"/>
      <c r="AI7" s="490"/>
      <c r="AJ7" s="490"/>
      <c r="AK7" s="31"/>
      <c r="AL7" s="31"/>
      <c r="AM7" s="31"/>
      <c r="AN7" s="31" t="s">
        <v>57</v>
      </c>
      <c r="AO7" s="31"/>
      <c r="AP7" s="31"/>
      <c r="AQ7" s="31"/>
      <c r="AR7" s="489"/>
      <c r="AS7" s="489"/>
      <c r="AT7" s="489"/>
      <c r="AU7" s="489"/>
      <c r="AV7" s="489"/>
      <c r="AW7" s="489"/>
      <c r="AX7" s="489"/>
      <c r="AY7" s="31"/>
      <c r="AZ7" s="31"/>
      <c r="BA7" s="31"/>
      <c r="BB7" s="31" t="s">
        <v>57</v>
      </c>
      <c r="BC7" s="31"/>
      <c r="BD7" s="31"/>
      <c r="BE7" s="31"/>
      <c r="BF7" s="489"/>
      <c r="BG7" s="489"/>
      <c r="BH7" s="489"/>
      <c r="BI7" s="489"/>
      <c r="BJ7" s="489"/>
      <c r="BK7" s="489"/>
      <c r="BL7" s="489"/>
    </row>
    <row r="8" spans="2:64" ht="18.5" customHeight="1" x14ac:dyDescent="0.3">
      <c r="B8" s="31"/>
      <c r="C8" s="31"/>
      <c r="D8" s="31"/>
      <c r="E8" s="31"/>
      <c r="F8" s="31"/>
      <c r="G8" s="31"/>
      <c r="H8" s="31"/>
      <c r="I8" s="31"/>
      <c r="J8" s="31"/>
      <c r="K8" s="31" t="s">
        <v>57</v>
      </c>
      <c r="L8" s="31"/>
      <c r="M8" s="31"/>
      <c r="N8" s="31"/>
      <c r="O8" s="31"/>
      <c r="P8" s="31"/>
      <c r="Q8" s="31"/>
      <c r="R8" s="31"/>
      <c r="S8" s="31"/>
      <c r="T8" s="31"/>
      <c r="U8" s="31"/>
      <c r="V8" s="31"/>
      <c r="W8" s="31"/>
      <c r="X8" s="31"/>
      <c r="Y8" s="25" t="s">
        <v>57</v>
      </c>
      <c r="Z8" s="31"/>
      <c r="AA8" s="31"/>
      <c r="AB8" s="31"/>
      <c r="AC8" s="31"/>
      <c r="AD8" s="31"/>
      <c r="AE8" s="31"/>
      <c r="AF8" s="31"/>
      <c r="AG8" s="31"/>
      <c r="AH8" s="31"/>
      <c r="AI8" s="31"/>
      <c r="AJ8" s="31"/>
      <c r="AK8" s="31"/>
      <c r="AL8" s="31"/>
      <c r="AM8" s="31" t="s">
        <v>57</v>
      </c>
      <c r="AN8" s="31"/>
      <c r="AO8" s="31"/>
      <c r="AP8" s="31"/>
      <c r="AQ8" s="31"/>
      <c r="AR8" s="31"/>
      <c r="AS8" s="31"/>
      <c r="AT8" s="31"/>
      <c r="AU8" s="31"/>
      <c r="AV8" s="31"/>
      <c r="AW8" s="31"/>
      <c r="AX8" s="31"/>
      <c r="AY8" s="31"/>
      <c r="AZ8" s="31"/>
      <c r="BA8" s="31" t="s">
        <v>57</v>
      </c>
      <c r="BB8" s="31"/>
      <c r="BC8" s="31"/>
      <c r="BD8" s="31"/>
      <c r="BE8" s="31"/>
      <c r="BF8" s="31"/>
      <c r="BG8" s="31"/>
      <c r="BH8" s="31"/>
      <c r="BI8" s="31"/>
      <c r="BJ8" s="31"/>
      <c r="BK8" s="31"/>
      <c r="BL8" s="31"/>
    </row>
    <row r="9" spans="2:64" ht="18.5" customHeight="1" x14ac:dyDescent="0.3">
      <c r="B9" s="31"/>
      <c r="C9" s="31"/>
      <c r="D9" s="31"/>
      <c r="E9" s="31"/>
      <c r="F9" s="31"/>
      <c r="G9" s="31"/>
      <c r="H9" s="31"/>
      <c r="I9" s="31"/>
      <c r="J9" s="31" t="s">
        <v>57</v>
      </c>
      <c r="K9" s="31"/>
      <c r="L9" s="31"/>
      <c r="M9" s="31"/>
      <c r="N9" s="474"/>
      <c r="O9" s="475"/>
      <c r="P9" s="476"/>
      <c r="Q9" s="25"/>
      <c r="R9" s="25"/>
      <c r="S9" s="25"/>
      <c r="T9" s="25"/>
      <c r="U9" s="25"/>
      <c r="V9" s="25"/>
      <c r="W9" s="25"/>
      <c r="X9" s="25" t="s">
        <v>57</v>
      </c>
      <c r="Y9" s="25"/>
      <c r="Z9" s="25"/>
      <c r="AA9" s="25"/>
      <c r="AB9" s="474"/>
      <c r="AC9" s="475"/>
      <c r="AD9" s="476"/>
      <c r="AE9" s="25"/>
      <c r="AF9" s="25"/>
      <c r="AG9" s="25"/>
      <c r="AH9" s="25"/>
      <c r="AI9" s="25"/>
      <c r="AJ9" s="25"/>
      <c r="AK9" s="25"/>
      <c r="AL9" s="31" t="s">
        <v>57</v>
      </c>
      <c r="AM9" s="25"/>
      <c r="AN9" s="25"/>
      <c r="AO9" s="25"/>
      <c r="AP9" s="474"/>
      <c r="AQ9" s="475"/>
      <c r="AR9" s="476"/>
      <c r="AS9" s="25"/>
      <c r="AT9" s="25"/>
      <c r="AU9" s="25"/>
      <c r="AV9" s="25"/>
      <c r="AW9" s="25"/>
      <c r="AX9" s="25"/>
      <c r="AY9" s="25"/>
      <c r="AZ9" s="31" t="s">
        <v>57</v>
      </c>
      <c r="BA9" s="25"/>
      <c r="BB9" s="25"/>
      <c r="BC9" s="25"/>
      <c r="BD9" s="474"/>
      <c r="BE9" s="475"/>
      <c r="BF9" s="476"/>
      <c r="BG9" s="31"/>
      <c r="BH9" s="31"/>
      <c r="BI9" s="31"/>
      <c r="BJ9" s="31"/>
      <c r="BK9" s="31"/>
      <c r="BL9" s="31"/>
    </row>
    <row r="10" spans="2:64" ht="18.5" customHeight="1" x14ac:dyDescent="0.3">
      <c r="B10" s="31"/>
      <c r="C10" s="31"/>
      <c r="D10" s="31"/>
      <c r="E10" s="31"/>
      <c r="F10" s="31"/>
      <c r="G10" s="31"/>
      <c r="H10" s="31"/>
      <c r="I10" s="31" t="s">
        <v>57</v>
      </c>
      <c r="J10" s="31"/>
      <c r="K10" s="31"/>
      <c r="L10" s="31"/>
      <c r="M10" s="31"/>
      <c r="N10" s="474"/>
      <c r="O10" s="475"/>
      <c r="P10" s="476"/>
      <c r="Q10" s="25"/>
      <c r="R10" s="25"/>
      <c r="S10" s="25"/>
      <c r="T10" s="25"/>
      <c r="U10" s="25"/>
      <c r="V10" s="25"/>
      <c r="W10" s="25" t="s">
        <v>57</v>
      </c>
      <c r="X10" s="25"/>
      <c r="Y10" s="25"/>
      <c r="Z10" s="25"/>
      <c r="AA10" s="25"/>
      <c r="AB10" s="474"/>
      <c r="AC10" s="475"/>
      <c r="AD10" s="476"/>
      <c r="AE10" s="25"/>
      <c r="AF10" s="25"/>
      <c r="AG10" s="25"/>
      <c r="AH10" s="25"/>
      <c r="AI10" s="25"/>
      <c r="AJ10" s="25"/>
      <c r="AK10" s="31" t="s">
        <v>57</v>
      </c>
      <c r="AL10" s="25"/>
      <c r="AM10" s="25"/>
      <c r="AN10" s="25"/>
      <c r="AO10" s="25"/>
      <c r="AP10" s="474"/>
      <c r="AQ10" s="475"/>
      <c r="AR10" s="476"/>
      <c r="AS10" s="25"/>
      <c r="AT10" s="25"/>
      <c r="AU10" s="25"/>
      <c r="AV10" s="25"/>
      <c r="AW10" s="25"/>
      <c r="AX10" s="25"/>
      <c r="AY10" s="31" t="s">
        <v>57</v>
      </c>
      <c r="AZ10" s="25"/>
      <c r="BA10" s="25"/>
      <c r="BB10" s="25"/>
      <c r="BC10" s="25"/>
      <c r="BD10" s="474"/>
      <c r="BE10" s="475"/>
      <c r="BF10" s="476"/>
      <c r="BG10" s="31"/>
      <c r="BH10" s="31"/>
      <c r="BI10" s="31"/>
      <c r="BJ10" s="31"/>
      <c r="BK10" s="31"/>
      <c r="BL10" s="31"/>
    </row>
    <row r="11" spans="2:64" ht="18.5" customHeight="1" x14ac:dyDescent="0.3">
      <c r="B11" s="31"/>
      <c r="C11" s="31"/>
      <c r="D11" s="31"/>
      <c r="E11" s="31"/>
      <c r="F11" s="31"/>
      <c r="G11" s="31"/>
      <c r="H11" s="31" t="s">
        <v>57</v>
      </c>
      <c r="I11" s="31"/>
      <c r="J11" s="31"/>
      <c r="K11" s="31"/>
      <c r="L11" s="31"/>
      <c r="M11" s="31"/>
      <c r="N11" s="474"/>
      <c r="O11" s="475"/>
      <c r="P11" s="476"/>
      <c r="Q11" s="25"/>
      <c r="R11" s="25"/>
      <c r="S11" s="25"/>
      <c r="T11" s="25"/>
      <c r="U11" s="25"/>
      <c r="V11" s="25" t="s">
        <v>57</v>
      </c>
      <c r="W11" s="25"/>
      <c r="X11" s="25"/>
      <c r="Y11" s="25"/>
      <c r="Z11" s="25"/>
      <c r="AA11" s="25"/>
      <c r="AB11" s="474"/>
      <c r="AC11" s="475"/>
      <c r="AD11" s="476"/>
      <c r="AE11" s="25"/>
      <c r="AF11" s="25"/>
      <c r="AG11" s="25"/>
      <c r="AH11" s="25"/>
      <c r="AI11" s="25"/>
      <c r="AJ11" s="31" t="s">
        <v>57</v>
      </c>
      <c r="AK11" s="25"/>
      <c r="AL11" s="25"/>
      <c r="AM11" s="25"/>
      <c r="AN11" s="25"/>
      <c r="AO11" s="25"/>
      <c r="AP11" s="474"/>
      <c r="AQ11" s="475"/>
      <c r="AR11" s="476"/>
      <c r="AS11" s="25"/>
      <c r="AT11" s="25"/>
      <c r="AU11" s="25"/>
      <c r="AV11" s="25"/>
      <c r="AW11" s="25"/>
      <c r="AX11" s="31" t="s">
        <v>57</v>
      </c>
      <c r="AY11" s="25"/>
      <c r="AZ11" s="25"/>
      <c r="BA11" s="25"/>
      <c r="BB11" s="25"/>
      <c r="BC11" s="25"/>
      <c r="BD11" s="474"/>
      <c r="BE11" s="475"/>
      <c r="BF11" s="476"/>
      <c r="BG11" s="31"/>
      <c r="BH11" s="31"/>
      <c r="BI11" s="31"/>
      <c r="BJ11" s="31"/>
      <c r="BK11" s="31"/>
      <c r="BL11" s="31"/>
    </row>
    <row r="12" spans="2:64" ht="18.5" customHeight="1" x14ac:dyDescent="0.3">
      <c r="B12" s="31"/>
      <c r="C12" s="31"/>
      <c r="D12" s="31"/>
      <c r="E12" s="31"/>
      <c r="F12" s="31"/>
      <c r="G12" s="31" t="s">
        <v>57</v>
      </c>
      <c r="H12" s="31"/>
      <c r="I12" s="31"/>
      <c r="J12" s="31"/>
      <c r="K12" s="31"/>
      <c r="L12" s="31"/>
      <c r="M12" s="31"/>
      <c r="N12" s="474"/>
      <c r="O12" s="475"/>
      <c r="P12" s="476"/>
      <c r="Q12" s="25"/>
      <c r="R12" s="25"/>
      <c r="S12" s="25"/>
      <c r="T12" s="25"/>
      <c r="U12" s="25" t="s">
        <v>57</v>
      </c>
      <c r="V12" s="25"/>
      <c r="W12" s="25"/>
      <c r="X12" s="25"/>
      <c r="Y12" s="25"/>
      <c r="Z12" s="25"/>
      <c r="AA12" s="25"/>
      <c r="AB12" s="474"/>
      <c r="AC12" s="475"/>
      <c r="AD12" s="476"/>
      <c r="AE12" s="25"/>
      <c r="AF12" s="25"/>
      <c r="AG12" s="25"/>
      <c r="AH12" s="25"/>
      <c r="AI12" s="31" t="s">
        <v>57</v>
      </c>
      <c r="AJ12" s="25"/>
      <c r="AK12" s="25"/>
      <c r="AL12" s="25"/>
      <c r="AM12" s="25"/>
      <c r="AN12" s="25"/>
      <c r="AO12" s="25"/>
      <c r="AP12" s="474"/>
      <c r="AQ12" s="475"/>
      <c r="AR12" s="476"/>
      <c r="AS12" s="25"/>
      <c r="AT12" s="25"/>
      <c r="AU12" s="25"/>
      <c r="AV12" s="25"/>
      <c r="AW12" s="31" t="s">
        <v>57</v>
      </c>
      <c r="AX12" s="25"/>
      <c r="AY12" s="25"/>
      <c r="AZ12" s="25"/>
      <c r="BA12" s="25"/>
      <c r="BB12" s="25"/>
      <c r="BC12" s="25"/>
      <c r="BD12" s="474"/>
      <c r="BE12" s="475"/>
      <c r="BF12" s="476"/>
      <c r="BG12" s="31"/>
      <c r="BH12" s="31"/>
      <c r="BI12" s="31"/>
      <c r="BJ12" s="31"/>
      <c r="BK12" s="31"/>
      <c r="BL12" s="31"/>
    </row>
    <row r="13" spans="2:64" ht="18.5" customHeight="1" x14ac:dyDescent="0.3">
      <c r="B13" s="189" t="s">
        <v>58</v>
      </c>
      <c r="C13" s="32"/>
      <c r="D13" s="32"/>
      <c r="E13" s="32"/>
      <c r="F13" s="31" t="s">
        <v>57</v>
      </c>
      <c r="G13" s="32"/>
      <c r="H13" s="32"/>
      <c r="I13" s="31"/>
      <c r="J13" s="31"/>
      <c r="K13" s="31"/>
      <c r="L13" s="31"/>
      <c r="M13" s="31"/>
      <c r="N13" s="474"/>
      <c r="O13" s="475"/>
      <c r="P13" s="476"/>
      <c r="Q13" s="25"/>
      <c r="R13" s="25"/>
      <c r="S13" s="25"/>
      <c r="T13" s="25" t="s">
        <v>57</v>
      </c>
      <c r="U13" s="25"/>
      <c r="V13" s="25"/>
      <c r="W13" s="25"/>
      <c r="X13" s="25"/>
      <c r="Y13" s="25"/>
      <c r="Z13" s="25"/>
      <c r="AA13" s="25"/>
      <c r="AB13" s="474"/>
      <c r="AC13" s="475"/>
      <c r="AD13" s="476"/>
      <c r="AE13" s="25"/>
      <c r="AF13" s="25"/>
      <c r="AG13" s="25"/>
      <c r="AH13" s="31" t="s">
        <v>57</v>
      </c>
      <c r="AI13" s="25"/>
      <c r="AJ13" s="25"/>
      <c r="AK13" s="25"/>
      <c r="AL13" s="25"/>
      <c r="AM13" s="25"/>
      <c r="AN13" s="25"/>
      <c r="AO13" s="25"/>
      <c r="AP13" s="474"/>
      <c r="AQ13" s="475"/>
      <c r="AR13" s="476"/>
      <c r="AS13" s="25"/>
      <c r="AT13" s="25"/>
      <c r="AU13" s="25"/>
      <c r="AV13" s="31" t="s">
        <v>57</v>
      </c>
      <c r="AW13" s="25"/>
      <c r="AX13" s="25"/>
      <c r="AY13" s="25"/>
      <c r="AZ13" s="25"/>
      <c r="BA13" s="25"/>
      <c r="BB13" s="25"/>
      <c r="BC13" s="25"/>
      <c r="BD13" s="474"/>
      <c r="BE13" s="475"/>
      <c r="BF13" s="476"/>
      <c r="BG13" s="31"/>
      <c r="BH13" s="31"/>
      <c r="BI13" s="31"/>
      <c r="BJ13" s="31"/>
      <c r="BK13" s="31"/>
      <c r="BL13" s="31"/>
    </row>
    <row r="14" spans="2:64" ht="18.5" customHeight="1" x14ac:dyDescent="0.3">
      <c r="B14" s="494"/>
      <c r="C14" s="31"/>
      <c r="D14" s="31"/>
      <c r="E14" s="31" t="s">
        <v>57</v>
      </c>
      <c r="F14" s="31"/>
      <c r="G14" s="31"/>
      <c r="H14" s="31"/>
      <c r="I14" s="31"/>
      <c r="J14" s="31"/>
      <c r="K14" s="31"/>
      <c r="L14" s="31"/>
      <c r="M14" s="31"/>
      <c r="N14" s="474"/>
      <c r="O14" s="475"/>
      <c r="P14" s="476"/>
      <c r="Q14" s="25"/>
      <c r="R14" s="25"/>
      <c r="S14" s="25" t="s">
        <v>57</v>
      </c>
      <c r="T14" s="25"/>
      <c r="U14" s="25"/>
      <c r="V14" s="25"/>
      <c r="W14" s="25"/>
      <c r="X14" s="25"/>
      <c r="Y14" s="25"/>
      <c r="Z14" s="25"/>
      <c r="AA14" s="25"/>
      <c r="AB14" s="474"/>
      <c r="AC14" s="475"/>
      <c r="AD14" s="476"/>
      <c r="AE14" s="25"/>
      <c r="AF14" s="25"/>
      <c r="AG14" s="31" t="s">
        <v>57</v>
      </c>
      <c r="AH14" s="25"/>
      <c r="AI14" s="25"/>
      <c r="AJ14" s="25"/>
      <c r="AK14" s="25"/>
      <c r="AL14" s="25"/>
      <c r="AM14" s="25"/>
      <c r="AN14" s="25"/>
      <c r="AO14" s="25"/>
      <c r="AP14" s="474"/>
      <c r="AQ14" s="475"/>
      <c r="AR14" s="476"/>
      <c r="AS14" s="25"/>
      <c r="AT14" s="25"/>
      <c r="AU14" s="31" t="s">
        <v>57</v>
      </c>
      <c r="AV14" s="25"/>
      <c r="AW14" s="25"/>
      <c r="AX14" s="25"/>
      <c r="AY14" s="25"/>
      <c r="AZ14" s="25"/>
      <c r="BA14" s="25"/>
      <c r="BB14" s="25"/>
      <c r="BC14" s="25"/>
      <c r="BD14" s="474"/>
      <c r="BE14" s="475"/>
      <c r="BF14" s="476"/>
      <c r="BG14" s="31"/>
      <c r="BH14" s="31"/>
      <c r="BI14" s="31"/>
      <c r="BJ14" s="31"/>
      <c r="BK14" s="31"/>
      <c r="BL14" s="31"/>
    </row>
    <row r="15" spans="2:64" ht="18.5" customHeight="1" x14ac:dyDescent="0.3">
      <c r="B15" s="495"/>
      <c r="C15" s="31"/>
      <c r="D15" s="31" t="s">
        <v>57</v>
      </c>
      <c r="E15" s="31"/>
      <c r="F15" s="31"/>
      <c r="G15" s="31"/>
      <c r="H15" s="31"/>
      <c r="I15" s="31"/>
      <c r="J15" s="31"/>
      <c r="K15" s="31"/>
      <c r="L15" s="31"/>
      <c r="M15" s="31"/>
      <c r="N15" s="25"/>
      <c r="O15" s="25"/>
      <c r="P15" s="25"/>
      <c r="Q15" s="25"/>
      <c r="R15" s="25" t="s">
        <v>57</v>
      </c>
      <c r="S15" s="25"/>
      <c r="T15" s="25"/>
      <c r="U15" s="25"/>
      <c r="V15" s="25"/>
      <c r="W15" s="25"/>
      <c r="X15" s="25"/>
      <c r="Y15" s="25"/>
      <c r="Z15" s="25"/>
      <c r="AA15" s="25"/>
      <c r="AB15" s="25"/>
      <c r="AC15" s="25"/>
      <c r="AD15" s="25"/>
      <c r="AE15" s="25"/>
      <c r="AF15" s="31" t="s">
        <v>57</v>
      </c>
      <c r="AG15" s="25"/>
      <c r="AH15" s="25"/>
      <c r="AI15" s="25"/>
      <c r="AJ15" s="25"/>
      <c r="AK15" s="25"/>
      <c r="AL15" s="25"/>
      <c r="AM15" s="25"/>
      <c r="AN15" s="25"/>
      <c r="AO15" s="25"/>
      <c r="AP15" s="25"/>
      <c r="AQ15" s="25"/>
      <c r="AR15" s="25"/>
      <c r="AS15" s="25"/>
      <c r="AT15" s="31" t="s">
        <v>57</v>
      </c>
      <c r="AU15" s="25"/>
      <c r="AV15" s="25"/>
      <c r="AW15" s="25"/>
      <c r="AX15" s="25"/>
      <c r="AY15" s="25"/>
      <c r="AZ15" s="25"/>
      <c r="BA15" s="25"/>
      <c r="BB15" s="25"/>
      <c r="BC15" s="25"/>
      <c r="BD15" s="25"/>
      <c r="BE15" s="25"/>
      <c r="BF15" s="25"/>
      <c r="BG15" s="31"/>
      <c r="BH15" s="31"/>
      <c r="BI15" s="31" t="s">
        <v>57</v>
      </c>
      <c r="BK15" s="31"/>
      <c r="BL15" s="31"/>
    </row>
    <row r="16" spans="2:64" ht="18.5" customHeight="1" x14ac:dyDescent="0.3">
      <c r="B16" s="495"/>
      <c r="C16" s="31"/>
      <c r="D16" s="194"/>
      <c r="E16" s="194"/>
      <c r="F16" s="194"/>
      <c r="G16" s="194"/>
      <c r="H16" s="194"/>
      <c r="I16" s="194"/>
      <c r="J16" s="194"/>
      <c r="K16" s="194"/>
      <c r="L16" s="194"/>
      <c r="M16" s="194"/>
      <c r="N16" s="195"/>
      <c r="O16" s="195"/>
      <c r="P16" s="195"/>
      <c r="Q16" s="195"/>
      <c r="R16" s="195"/>
      <c r="S16" s="195"/>
      <c r="T16" s="195"/>
      <c r="U16" s="195"/>
      <c r="V16" s="195"/>
      <c r="W16" s="195"/>
      <c r="X16" s="195"/>
      <c r="Y16" s="195"/>
      <c r="Z16" s="195"/>
      <c r="AA16" s="195"/>
      <c r="AB16" s="195"/>
      <c r="AC16" s="195"/>
      <c r="AD16" s="195"/>
      <c r="AE16" s="195"/>
      <c r="AF16" s="195"/>
      <c r="AG16" s="195"/>
      <c r="AH16" s="195"/>
      <c r="AI16" s="195"/>
      <c r="AJ16" s="195"/>
      <c r="AK16" s="195"/>
      <c r="AL16" s="195"/>
      <c r="AM16" s="195"/>
      <c r="AN16" s="195"/>
      <c r="AO16" s="195"/>
      <c r="AP16" s="195"/>
      <c r="AQ16" s="195"/>
      <c r="AR16" s="195"/>
      <c r="AS16" s="194"/>
      <c r="AT16" s="195"/>
      <c r="AU16" s="195"/>
      <c r="AV16" s="195"/>
      <c r="AW16" s="195"/>
      <c r="AX16" s="195"/>
      <c r="AY16" s="195"/>
      <c r="AZ16" s="195"/>
      <c r="BA16" s="195"/>
      <c r="BB16" s="195"/>
      <c r="BC16" s="195"/>
      <c r="BD16" s="195"/>
      <c r="BE16" s="195"/>
      <c r="BF16" s="195"/>
      <c r="BG16" s="194"/>
      <c r="BH16" s="31" t="s">
        <v>57</v>
      </c>
      <c r="BI16" s="31"/>
      <c r="BJ16" s="31"/>
      <c r="BK16" s="31"/>
      <c r="BL16" s="31"/>
    </row>
    <row r="17" spans="2:64" ht="18.5" customHeight="1" x14ac:dyDescent="0.3">
      <c r="B17" s="495"/>
      <c r="C17" s="31"/>
      <c r="D17" s="31"/>
      <c r="E17" s="31"/>
      <c r="F17" s="31"/>
      <c r="G17" s="31"/>
      <c r="H17" s="31"/>
      <c r="I17" s="31"/>
      <c r="J17" s="31"/>
      <c r="K17" s="31"/>
      <c r="L17" s="31"/>
      <c r="M17" s="31"/>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31"/>
      <c r="BH17" s="31" t="s">
        <v>59</v>
      </c>
      <c r="BI17" s="31"/>
      <c r="BJ17" s="31"/>
      <c r="BK17" s="31"/>
      <c r="BL17" s="31"/>
    </row>
    <row r="18" spans="2:64" ht="18.5" customHeight="1" x14ac:dyDescent="0.3">
      <c r="B18" s="495"/>
      <c r="C18" s="31"/>
      <c r="D18" s="25" t="s">
        <v>59</v>
      </c>
      <c r="E18" s="31"/>
      <c r="F18" s="31"/>
      <c r="G18" s="31"/>
      <c r="H18" s="31"/>
      <c r="I18" s="31"/>
      <c r="J18" s="31"/>
      <c r="K18" s="31"/>
      <c r="L18" s="31"/>
      <c r="M18" s="31"/>
      <c r="N18" s="25"/>
      <c r="O18" s="25"/>
      <c r="P18" s="25"/>
      <c r="Q18" s="25"/>
      <c r="R18" s="31" t="s">
        <v>59</v>
      </c>
      <c r="S18" s="25"/>
      <c r="T18" s="25"/>
      <c r="U18" s="25"/>
      <c r="V18" s="25"/>
      <c r="W18" s="25"/>
      <c r="X18" s="25"/>
      <c r="Y18" s="25"/>
      <c r="Z18" s="25"/>
      <c r="AA18" s="25"/>
      <c r="AB18" s="25"/>
      <c r="AC18" s="25"/>
      <c r="AD18" s="25"/>
      <c r="AE18" s="25"/>
      <c r="AF18" s="31" t="s">
        <v>59</v>
      </c>
      <c r="AG18" s="25"/>
      <c r="AH18" s="25"/>
      <c r="AI18" s="25"/>
      <c r="AJ18" s="25"/>
      <c r="AK18" s="25"/>
      <c r="AL18" s="25"/>
      <c r="AM18" s="25"/>
      <c r="AN18" s="25"/>
      <c r="AO18" s="25"/>
      <c r="AP18" s="25"/>
      <c r="AQ18" s="25"/>
      <c r="AR18" s="25"/>
      <c r="AS18" s="25"/>
      <c r="AT18" s="31" t="s">
        <v>59</v>
      </c>
      <c r="AU18" s="25"/>
      <c r="AV18" s="25"/>
      <c r="AW18" s="25"/>
      <c r="AX18" s="25"/>
      <c r="AY18" s="25"/>
      <c r="AZ18" s="25"/>
      <c r="BA18" s="25"/>
      <c r="BB18" s="25"/>
      <c r="BC18" s="25"/>
      <c r="BD18" s="25"/>
      <c r="BE18" s="25"/>
      <c r="BF18" s="25"/>
      <c r="BG18" s="31"/>
      <c r="BH18" s="31"/>
      <c r="BI18" s="31" t="s">
        <v>59</v>
      </c>
      <c r="BJ18" s="31"/>
      <c r="BK18" s="31"/>
      <c r="BL18" s="31"/>
    </row>
    <row r="19" spans="2:64" ht="18.5" customHeight="1" x14ac:dyDescent="0.3">
      <c r="B19" s="495"/>
      <c r="C19" s="31"/>
      <c r="D19" s="31"/>
      <c r="E19" s="25" t="s">
        <v>59</v>
      </c>
      <c r="F19" s="31"/>
      <c r="G19" s="31"/>
      <c r="H19" s="31"/>
      <c r="I19" s="31"/>
      <c r="J19" s="31"/>
      <c r="K19" s="31"/>
      <c r="L19" s="31"/>
      <c r="M19" s="31"/>
      <c r="N19" s="474"/>
      <c r="O19" s="475"/>
      <c r="P19" s="476"/>
      <c r="Q19" s="190"/>
      <c r="R19" s="190"/>
      <c r="S19" s="191" t="s">
        <v>59</v>
      </c>
      <c r="T19" s="190"/>
      <c r="U19" s="190"/>
      <c r="V19" s="190"/>
      <c r="W19" s="192"/>
      <c r="X19" s="192"/>
      <c r="Y19" s="193"/>
      <c r="Z19" s="193"/>
      <c r="AA19" s="193"/>
      <c r="AB19" s="474"/>
      <c r="AC19" s="475"/>
      <c r="AD19" s="476"/>
      <c r="AE19" s="190"/>
      <c r="AF19" s="190"/>
      <c r="AG19" s="191" t="s">
        <v>59</v>
      </c>
      <c r="AH19" s="190"/>
      <c r="AI19" s="190"/>
      <c r="AJ19" s="190"/>
      <c r="AK19" s="190"/>
      <c r="AL19" s="190"/>
      <c r="AM19" s="190"/>
      <c r="AN19" s="190"/>
      <c r="AO19" s="190"/>
      <c r="AP19" s="474"/>
      <c r="AQ19" s="475"/>
      <c r="AR19" s="476"/>
      <c r="AS19" s="190"/>
      <c r="AT19" s="190"/>
      <c r="AU19" s="191" t="s">
        <v>59</v>
      </c>
      <c r="AV19" s="190"/>
      <c r="AW19" s="190"/>
      <c r="AX19" s="190"/>
      <c r="AY19" s="190"/>
      <c r="AZ19" s="190"/>
      <c r="BA19" s="190"/>
      <c r="BB19" s="190"/>
      <c r="BC19" s="190"/>
      <c r="BD19" s="474"/>
      <c r="BE19" s="475"/>
      <c r="BF19" s="476"/>
      <c r="BG19" s="191"/>
      <c r="BH19" s="191"/>
      <c r="BI19" s="191"/>
      <c r="BJ19" s="191"/>
      <c r="BK19" s="191"/>
      <c r="BL19" s="191"/>
    </row>
    <row r="20" spans="2:64" ht="18.5" customHeight="1" x14ac:dyDescent="0.3">
      <c r="B20" s="496"/>
      <c r="C20" s="31"/>
      <c r="D20" s="31"/>
      <c r="E20" s="31"/>
      <c r="F20" s="25" t="s">
        <v>59</v>
      </c>
      <c r="G20" s="31"/>
      <c r="H20" s="31"/>
      <c r="I20" s="31"/>
      <c r="J20" s="31"/>
      <c r="K20" s="31"/>
      <c r="L20" s="31"/>
      <c r="M20" s="31"/>
      <c r="N20" s="474"/>
      <c r="O20" s="475"/>
      <c r="P20" s="476"/>
      <c r="Q20" s="190"/>
      <c r="R20" s="190"/>
      <c r="S20" s="190"/>
      <c r="T20" s="191" t="s">
        <v>59</v>
      </c>
      <c r="U20" s="190"/>
      <c r="V20" s="190"/>
      <c r="W20" s="192"/>
      <c r="X20" s="192"/>
      <c r="Y20" s="193"/>
      <c r="Z20" s="193"/>
      <c r="AA20" s="193"/>
      <c r="AB20" s="474"/>
      <c r="AC20" s="475"/>
      <c r="AD20" s="476"/>
      <c r="AE20" s="190"/>
      <c r="AF20" s="190"/>
      <c r="AG20" s="190"/>
      <c r="AH20" s="191" t="s">
        <v>59</v>
      </c>
      <c r="AI20" s="190"/>
      <c r="AJ20" s="190"/>
      <c r="AK20" s="190"/>
      <c r="AL20" s="190"/>
      <c r="AM20" s="190"/>
      <c r="AN20" s="190"/>
      <c r="AO20" s="190"/>
      <c r="AP20" s="474"/>
      <c r="AQ20" s="475"/>
      <c r="AR20" s="476"/>
      <c r="AS20" s="190"/>
      <c r="AT20" s="190"/>
      <c r="AU20" s="190"/>
      <c r="AV20" s="191" t="s">
        <v>59</v>
      </c>
      <c r="AW20" s="190"/>
      <c r="AX20" s="190"/>
      <c r="AY20" s="190"/>
      <c r="AZ20" s="190"/>
      <c r="BA20" s="190"/>
      <c r="BB20" s="190"/>
      <c r="BC20" s="190"/>
      <c r="BD20" s="474"/>
      <c r="BE20" s="475"/>
      <c r="BF20" s="476"/>
      <c r="BG20" s="191"/>
      <c r="BH20" s="191"/>
      <c r="BI20" s="191"/>
      <c r="BJ20" s="191"/>
      <c r="BK20" s="191"/>
      <c r="BL20" s="191"/>
    </row>
    <row r="21" spans="2:64" ht="18.5" customHeight="1" x14ac:dyDescent="0.3">
      <c r="B21" s="31"/>
      <c r="C21" s="31"/>
      <c r="D21" s="31"/>
      <c r="E21" s="31"/>
      <c r="F21" s="31"/>
      <c r="G21" s="25" t="s">
        <v>59</v>
      </c>
      <c r="H21" s="31"/>
      <c r="I21" s="31"/>
      <c r="J21" s="31"/>
      <c r="K21" s="31"/>
      <c r="L21" s="31"/>
      <c r="M21" s="31"/>
      <c r="N21" s="474"/>
      <c r="O21" s="475"/>
      <c r="P21" s="476"/>
      <c r="Q21" s="190"/>
      <c r="R21" s="190"/>
      <c r="S21" s="190"/>
      <c r="T21" s="190"/>
      <c r="U21" s="191" t="s">
        <v>59</v>
      </c>
      <c r="V21" s="190"/>
      <c r="W21" s="192"/>
      <c r="X21" s="192"/>
      <c r="Y21" s="193"/>
      <c r="Z21" s="193"/>
      <c r="AA21" s="193"/>
      <c r="AB21" s="474"/>
      <c r="AC21" s="475"/>
      <c r="AD21" s="476"/>
      <c r="AE21" s="190"/>
      <c r="AF21" s="190"/>
      <c r="AG21" s="190"/>
      <c r="AH21" s="190"/>
      <c r="AI21" s="191" t="s">
        <v>59</v>
      </c>
      <c r="AJ21" s="190"/>
      <c r="AK21" s="190"/>
      <c r="AL21" s="190"/>
      <c r="AM21" s="190"/>
      <c r="AN21" s="190"/>
      <c r="AO21" s="190"/>
      <c r="AP21" s="474"/>
      <c r="AQ21" s="475"/>
      <c r="AR21" s="476"/>
      <c r="AS21" s="190"/>
      <c r="AT21" s="190"/>
      <c r="AU21" s="190"/>
      <c r="AV21" s="190"/>
      <c r="AW21" s="191" t="s">
        <v>59</v>
      </c>
      <c r="AX21" s="190"/>
      <c r="AY21" s="190"/>
      <c r="AZ21" s="190"/>
      <c r="BA21" s="190"/>
      <c r="BB21" s="190"/>
      <c r="BC21" s="190"/>
      <c r="BD21" s="474"/>
      <c r="BE21" s="475"/>
      <c r="BF21" s="476"/>
      <c r="BG21" s="191"/>
      <c r="BH21" s="191"/>
      <c r="BI21" s="191"/>
      <c r="BJ21" s="191"/>
      <c r="BK21" s="191"/>
      <c r="BL21" s="191"/>
    </row>
    <row r="22" spans="2:64" ht="18.5" customHeight="1" x14ac:dyDescent="0.3">
      <c r="B22" s="31"/>
      <c r="C22" s="31"/>
      <c r="D22" s="31"/>
      <c r="E22" s="31"/>
      <c r="F22" s="31"/>
      <c r="G22" s="31"/>
      <c r="H22" s="25" t="s">
        <v>59</v>
      </c>
      <c r="I22" s="31"/>
      <c r="J22" s="31"/>
      <c r="K22" s="31"/>
      <c r="L22" s="31"/>
      <c r="M22" s="31"/>
      <c r="N22" s="474"/>
      <c r="O22" s="475"/>
      <c r="P22" s="476"/>
      <c r="Q22" s="190"/>
      <c r="R22" s="190"/>
      <c r="S22" s="190"/>
      <c r="T22" s="190"/>
      <c r="U22" s="190"/>
      <c r="V22" s="191" t="s">
        <v>59</v>
      </c>
      <c r="W22" s="192"/>
      <c r="X22" s="192"/>
      <c r="Y22" s="193"/>
      <c r="Z22" s="193"/>
      <c r="AA22" s="193"/>
      <c r="AB22" s="474"/>
      <c r="AC22" s="475"/>
      <c r="AD22" s="476"/>
      <c r="AE22" s="190"/>
      <c r="AF22" s="190"/>
      <c r="AG22" s="190"/>
      <c r="AH22" s="190"/>
      <c r="AI22" s="190"/>
      <c r="AJ22" s="191" t="s">
        <v>59</v>
      </c>
      <c r="AK22" s="190"/>
      <c r="AL22" s="190"/>
      <c r="AM22" s="190"/>
      <c r="AN22" s="190"/>
      <c r="AO22" s="190"/>
      <c r="AP22" s="474"/>
      <c r="AQ22" s="475"/>
      <c r="AR22" s="476"/>
      <c r="AS22" s="190"/>
      <c r="AT22" s="190"/>
      <c r="AU22" s="190"/>
      <c r="AV22" s="190"/>
      <c r="AW22" s="190"/>
      <c r="AX22" s="191" t="s">
        <v>59</v>
      </c>
      <c r="AY22" s="190"/>
      <c r="AZ22" s="190"/>
      <c r="BA22" s="190"/>
      <c r="BB22" s="190"/>
      <c r="BC22" s="190"/>
      <c r="BD22" s="474"/>
      <c r="BE22" s="475"/>
      <c r="BF22" s="476"/>
      <c r="BG22" s="191"/>
      <c r="BH22" s="191"/>
      <c r="BI22" s="191"/>
      <c r="BJ22" s="191"/>
      <c r="BK22" s="191"/>
      <c r="BL22" s="191"/>
    </row>
    <row r="23" spans="2:64" ht="18.5" customHeight="1" x14ac:dyDescent="0.3">
      <c r="B23" s="31"/>
      <c r="C23" s="31"/>
      <c r="D23" s="31"/>
      <c r="E23" s="31"/>
      <c r="F23" s="31"/>
      <c r="G23" s="31"/>
      <c r="H23" s="31"/>
      <c r="I23" s="25" t="s">
        <v>59</v>
      </c>
      <c r="J23" s="31"/>
      <c r="K23" s="31"/>
      <c r="L23" s="31"/>
      <c r="M23" s="31"/>
      <c r="N23" s="474"/>
      <c r="O23" s="475"/>
      <c r="P23" s="476"/>
      <c r="Q23" s="190"/>
      <c r="R23" s="190"/>
      <c r="S23" s="190"/>
      <c r="T23" s="190"/>
      <c r="U23" s="190"/>
      <c r="V23" s="190"/>
      <c r="W23" s="191" t="s">
        <v>59</v>
      </c>
      <c r="X23" s="192"/>
      <c r="Y23" s="193"/>
      <c r="Z23" s="193"/>
      <c r="AA23" s="193"/>
      <c r="AB23" s="474"/>
      <c r="AC23" s="475"/>
      <c r="AD23" s="476"/>
      <c r="AE23" s="190"/>
      <c r="AF23" s="190"/>
      <c r="AG23" s="190"/>
      <c r="AH23" s="190"/>
      <c r="AI23" s="190"/>
      <c r="AJ23" s="190"/>
      <c r="AK23" s="191" t="s">
        <v>59</v>
      </c>
      <c r="AL23" s="190"/>
      <c r="AM23" s="190"/>
      <c r="AN23" s="190"/>
      <c r="AO23" s="190"/>
      <c r="AP23" s="474"/>
      <c r="AQ23" s="475"/>
      <c r="AR23" s="476"/>
      <c r="AS23" s="190"/>
      <c r="AT23" s="190"/>
      <c r="AU23" s="190"/>
      <c r="AV23" s="190"/>
      <c r="AW23" s="190"/>
      <c r="AX23" s="190"/>
      <c r="AY23" s="191" t="s">
        <v>59</v>
      </c>
      <c r="AZ23" s="190"/>
      <c r="BA23" s="190"/>
      <c r="BB23" s="190"/>
      <c r="BC23" s="190"/>
      <c r="BD23" s="474"/>
      <c r="BE23" s="475"/>
      <c r="BF23" s="476"/>
      <c r="BG23" s="191"/>
      <c r="BH23" s="191"/>
      <c r="BI23" s="191"/>
      <c r="BJ23" s="191"/>
      <c r="BK23" s="191"/>
      <c r="BL23" s="191"/>
    </row>
    <row r="24" spans="2:64" ht="18.5" customHeight="1" x14ac:dyDescent="0.3">
      <c r="B24" s="31"/>
      <c r="C24" s="31"/>
      <c r="D24" s="31"/>
      <c r="E24" s="31"/>
      <c r="F24" s="31"/>
      <c r="G24" s="31"/>
      <c r="H24" s="31"/>
      <c r="I24" s="31"/>
      <c r="J24" s="25" t="s">
        <v>59</v>
      </c>
      <c r="K24" s="31"/>
      <c r="L24" s="31"/>
      <c r="M24" s="31"/>
      <c r="N24" s="474"/>
      <c r="O24" s="475"/>
      <c r="P24" s="476"/>
      <c r="Q24" s="190"/>
      <c r="R24" s="190"/>
      <c r="S24" s="190"/>
      <c r="T24" s="190"/>
      <c r="U24" s="190"/>
      <c r="V24" s="190"/>
      <c r="W24" s="192"/>
      <c r="X24" s="191" t="s">
        <v>59</v>
      </c>
      <c r="Y24" s="193"/>
      <c r="Z24" s="193"/>
      <c r="AA24" s="193"/>
      <c r="AB24" s="474"/>
      <c r="AC24" s="475"/>
      <c r="AD24" s="476"/>
      <c r="AE24" s="190"/>
      <c r="AF24" s="190"/>
      <c r="AG24" s="190"/>
      <c r="AH24" s="190"/>
      <c r="AI24" s="190"/>
      <c r="AJ24" s="190"/>
      <c r="AK24" s="190"/>
      <c r="AL24" s="191" t="s">
        <v>59</v>
      </c>
      <c r="AM24" s="190"/>
      <c r="AN24" s="190"/>
      <c r="AO24" s="190"/>
      <c r="AP24" s="474"/>
      <c r="AQ24" s="475"/>
      <c r="AR24" s="476"/>
      <c r="AS24" s="190"/>
      <c r="AT24" s="190"/>
      <c r="AU24" s="190"/>
      <c r="AV24" s="190"/>
      <c r="AW24" s="190"/>
      <c r="AX24" s="190"/>
      <c r="AY24" s="190"/>
      <c r="AZ24" s="191" t="s">
        <v>59</v>
      </c>
      <c r="BA24" s="190"/>
      <c r="BB24" s="190"/>
      <c r="BC24" s="190"/>
      <c r="BD24" s="474"/>
      <c r="BE24" s="475"/>
      <c r="BF24" s="476"/>
      <c r="BG24" s="191"/>
      <c r="BH24" s="191"/>
      <c r="BI24" s="191"/>
      <c r="BJ24" s="191"/>
      <c r="BK24" s="191"/>
      <c r="BL24" s="191"/>
    </row>
    <row r="25" spans="2:64" ht="18.5" customHeight="1" x14ac:dyDescent="0.3">
      <c r="B25" s="31"/>
      <c r="C25" s="31"/>
      <c r="D25" s="31"/>
      <c r="E25" s="31"/>
      <c r="F25" s="31"/>
      <c r="G25" s="31"/>
      <c r="H25" s="31"/>
      <c r="I25" s="31"/>
      <c r="J25" s="31"/>
      <c r="K25" s="25" t="s">
        <v>59</v>
      </c>
      <c r="L25" s="31"/>
      <c r="M25" s="31"/>
      <c r="N25" s="31"/>
      <c r="O25" s="31"/>
      <c r="P25" s="31"/>
      <c r="Q25" s="31"/>
      <c r="R25" s="31"/>
      <c r="S25" s="31"/>
      <c r="T25" s="31"/>
      <c r="U25" s="31"/>
      <c r="V25" s="31"/>
      <c r="W25" s="31"/>
      <c r="X25" s="31"/>
      <c r="Y25" s="31" t="s">
        <v>59</v>
      </c>
      <c r="Z25" s="31"/>
      <c r="AA25" s="31"/>
      <c r="AB25" s="31"/>
      <c r="AC25" s="31"/>
      <c r="AD25" s="31"/>
      <c r="AE25" s="31"/>
      <c r="AF25" s="31"/>
      <c r="AG25" s="31"/>
      <c r="AH25" s="31"/>
      <c r="AI25" s="31"/>
      <c r="AJ25" s="31"/>
      <c r="AK25" s="31"/>
      <c r="AL25" s="31"/>
      <c r="AM25" s="31" t="s">
        <v>59</v>
      </c>
      <c r="AN25" s="31"/>
      <c r="AO25" s="31"/>
      <c r="AP25" s="31"/>
      <c r="AQ25" s="31"/>
      <c r="AR25" s="31"/>
      <c r="AS25" s="31"/>
      <c r="AT25" s="31"/>
      <c r="AU25" s="31"/>
      <c r="AV25" s="31"/>
      <c r="AW25" s="31"/>
      <c r="AX25" s="31"/>
      <c r="AY25" s="31"/>
      <c r="AZ25" s="31"/>
      <c r="BA25" s="31" t="s">
        <v>59</v>
      </c>
      <c r="BB25" s="31"/>
      <c r="BC25" s="31"/>
      <c r="BD25" s="31"/>
      <c r="BE25" s="31"/>
      <c r="BF25" s="31"/>
      <c r="BG25" s="31"/>
      <c r="BH25" s="31"/>
      <c r="BI25" s="31"/>
      <c r="BJ25" s="31"/>
      <c r="BK25" s="31"/>
      <c r="BL25" s="31"/>
    </row>
    <row r="26" spans="2:64" ht="18.5" customHeight="1" x14ac:dyDescent="0.3">
      <c r="B26" s="31"/>
      <c r="C26" s="31"/>
      <c r="D26" s="31"/>
      <c r="E26" s="31"/>
      <c r="F26" s="31"/>
      <c r="G26" s="31"/>
      <c r="H26" s="31"/>
      <c r="I26" s="31"/>
      <c r="J26" s="31"/>
      <c r="K26" s="31"/>
      <c r="L26" s="25" t="s">
        <v>59</v>
      </c>
      <c r="M26" s="31"/>
      <c r="N26" s="31"/>
      <c r="P26" s="489"/>
      <c r="Q26" s="490"/>
      <c r="R26" s="490"/>
      <c r="S26" s="490"/>
      <c r="T26" s="490"/>
      <c r="U26" s="490"/>
      <c r="V26" s="490"/>
      <c r="W26" s="31"/>
      <c r="X26" s="31"/>
      <c r="Y26" s="31"/>
      <c r="Z26" s="31" t="s">
        <v>59</v>
      </c>
      <c r="AA26" s="31"/>
      <c r="AB26" s="31"/>
      <c r="AC26" s="31"/>
      <c r="AD26" s="489"/>
      <c r="AE26" s="490"/>
      <c r="AF26" s="490"/>
      <c r="AG26" s="490"/>
      <c r="AH26" s="490"/>
      <c r="AI26" s="490"/>
      <c r="AJ26" s="490"/>
      <c r="AK26" s="31"/>
      <c r="AL26" s="31"/>
      <c r="AM26" s="31"/>
      <c r="AN26" s="31" t="s">
        <v>59</v>
      </c>
      <c r="AO26" s="31"/>
      <c r="AP26" s="31"/>
      <c r="AQ26" s="31"/>
      <c r="AR26" s="489"/>
      <c r="AS26" s="489"/>
      <c r="AT26" s="489"/>
      <c r="AU26" s="489"/>
      <c r="AV26" s="489"/>
      <c r="AW26" s="489"/>
      <c r="AX26" s="489"/>
      <c r="AY26" s="31"/>
      <c r="AZ26" s="31"/>
      <c r="BA26" s="31"/>
      <c r="BB26" s="31" t="s">
        <v>59</v>
      </c>
      <c r="BC26" s="31"/>
      <c r="BD26" s="31"/>
      <c r="BE26" s="31"/>
      <c r="BF26" s="489"/>
      <c r="BG26" s="489"/>
      <c r="BH26" s="489"/>
      <c r="BI26" s="489"/>
      <c r="BJ26" s="489"/>
      <c r="BK26" s="489"/>
      <c r="BL26" s="489"/>
    </row>
    <row r="27" spans="2:64" ht="18.5" customHeight="1" x14ac:dyDescent="0.3">
      <c r="B27" s="31"/>
      <c r="C27" s="31"/>
      <c r="D27" s="31"/>
      <c r="E27" s="31"/>
      <c r="F27" s="31"/>
      <c r="G27" s="31"/>
      <c r="H27" s="31"/>
      <c r="I27" s="31"/>
      <c r="J27" s="31"/>
      <c r="K27" s="31"/>
      <c r="L27" s="31"/>
      <c r="M27" s="25" t="s">
        <v>59</v>
      </c>
      <c r="N27" s="31"/>
      <c r="O27" s="31"/>
      <c r="P27" s="490"/>
      <c r="Q27" s="490"/>
      <c r="R27" s="490"/>
      <c r="S27" s="490"/>
      <c r="T27" s="490"/>
      <c r="U27" s="490"/>
      <c r="V27" s="490"/>
      <c r="W27" s="31"/>
      <c r="X27" s="31"/>
      <c r="Y27" s="31"/>
      <c r="Z27" s="31"/>
      <c r="AA27" s="31" t="s">
        <v>59</v>
      </c>
      <c r="AB27" s="31"/>
      <c r="AC27" s="31"/>
      <c r="AD27" s="490"/>
      <c r="AE27" s="490"/>
      <c r="AF27" s="490"/>
      <c r="AG27" s="490"/>
      <c r="AH27" s="490"/>
      <c r="AI27" s="490"/>
      <c r="AJ27" s="490"/>
      <c r="AK27" s="31"/>
      <c r="AL27" s="31"/>
      <c r="AM27" s="31"/>
      <c r="AN27" s="31"/>
      <c r="AO27" s="31" t="s">
        <v>59</v>
      </c>
      <c r="AP27" s="31"/>
      <c r="AQ27" s="31"/>
      <c r="AR27" s="489"/>
      <c r="AS27" s="489"/>
      <c r="AT27" s="489"/>
      <c r="AU27" s="489"/>
      <c r="AV27" s="489"/>
      <c r="AW27" s="489"/>
      <c r="AX27" s="489"/>
      <c r="AY27" s="31"/>
      <c r="AZ27" s="31"/>
      <c r="BA27" s="31"/>
      <c r="BB27" s="31"/>
      <c r="BC27" s="31" t="s">
        <v>59</v>
      </c>
      <c r="BD27" s="31"/>
      <c r="BE27" s="31"/>
      <c r="BF27" s="489"/>
      <c r="BG27" s="489"/>
      <c r="BH27" s="489"/>
      <c r="BI27" s="489"/>
      <c r="BJ27" s="489"/>
      <c r="BK27" s="489"/>
      <c r="BL27" s="489"/>
    </row>
    <row r="28" spans="2:64" ht="18.5" customHeight="1" x14ac:dyDescent="0.3">
      <c r="B28" s="31"/>
      <c r="C28" s="31"/>
      <c r="D28" s="31"/>
      <c r="E28" s="31"/>
      <c r="F28" s="31"/>
      <c r="G28" s="31"/>
      <c r="H28" s="31"/>
      <c r="I28" s="31"/>
      <c r="J28" s="31"/>
      <c r="K28" s="31"/>
      <c r="L28" s="31"/>
      <c r="M28" s="31"/>
      <c r="N28" s="190" t="s">
        <v>59</v>
      </c>
      <c r="O28" s="31"/>
      <c r="P28" s="490"/>
      <c r="Q28" s="490"/>
      <c r="R28" s="490"/>
      <c r="S28" s="490"/>
      <c r="T28" s="490"/>
      <c r="U28" s="490"/>
      <c r="V28" s="490"/>
      <c r="W28" s="31"/>
      <c r="X28" s="31"/>
      <c r="Y28" s="31"/>
      <c r="Z28" s="31"/>
      <c r="AA28" s="31"/>
      <c r="AB28" s="31" t="s">
        <v>59</v>
      </c>
      <c r="AC28" s="31"/>
      <c r="AD28" s="490"/>
      <c r="AE28" s="490"/>
      <c r="AF28" s="490"/>
      <c r="AG28" s="490"/>
      <c r="AH28" s="490"/>
      <c r="AI28" s="490"/>
      <c r="AJ28" s="490"/>
      <c r="AK28" s="31"/>
      <c r="AL28" s="31"/>
      <c r="AM28" s="31"/>
      <c r="AN28" s="31"/>
      <c r="AO28" s="31"/>
      <c r="AP28" s="31" t="s">
        <v>59</v>
      </c>
      <c r="AQ28" s="31"/>
      <c r="AR28" s="489"/>
      <c r="AS28" s="489"/>
      <c r="AT28" s="489"/>
      <c r="AU28" s="489"/>
      <c r="AV28" s="489"/>
      <c r="AW28" s="489"/>
      <c r="AX28" s="489"/>
      <c r="AY28" s="31"/>
      <c r="AZ28" s="31"/>
      <c r="BA28" s="31"/>
      <c r="BB28" s="31"/>
      <c r="BC28" s="31"/>
      <c r="BD28" s="31" t="s">
        <v>59</v>
      </c>
      <c r="BE28" s="31"/>
      <c r="BF28" s="489"/>
      <c r="BG28" s="489"/>
      <c r="BH28" s="489"/>
      <c r="BI28" s="489"/>
      <c r="BJ28" s="489"/>
      <c r="BK28" s="489"/>
      <c r="BL28" s="489"/>
    </row>
    <row r="29" spans="2:64" ht="18.5" customHeight="1" x14ac:dyDescent="0.3">
      <c r="B29" s="31"/>
      <c r="C29" s="31"/>
      <c r="D29" s="31"/>
      <c r="E29" s="31"/>
      <c r="F29" s="31"/>
      <c r="G29" s="31"/>
      <c r="H29" s="31"/>
      <c r="I29" s="31"/>
      <c r="J29" s="31"/>
      <c r="K29" s="31"/>
      <c r="L29" s="31"/>
      <c r="M29" s="31"/>
      <c r="N29" s="31"/>
      <c r="O29" s="25"/>
      <c r="P29" s="491" t="s">
        <v>60</v>
      </c>
      <c r="Q29" s="492"/>
      <c r="R29" s="492"/>
      <c r="S29" s="492"/>
      <c r="T29" s="492"/>
      <c r="U29" s="492"/>
      <c r="V29" s="493"/>
      <c r="W29" s="31"/>
      <c r="X29" s="31"/>
      <c r="Y29" s="31"/>
      <c r="Z29" s="31"/>
      <c r="AA29" s="31"/>
      <c r="AB29" s="31"/>
      <c r="AC29" s="31"/>
      <c r="AD29" s="491" t="s">
        <v>61</v>
      </c>
      <c r="AE29" s="492"/>
      <c r="AF29" s="492"/>
      <c r="AG29" s="492"/>
      <c r="AH29" s="492"/>
      <c r="AI29" s="492"/>
      <c r="AJ29" s="493"/>
      <c r="AK29" s="31"/>
      <c r="AL29" s="31"/>
      <c r="AM29" s="31"/>
      <c r="AN29" s="31"/>
      <c r="AO29" s="31"/>
      <c r="AP29" s="31"/>
      <c r="AQ29" s="31"/>
      <c r="AR29" s="491" t="s">
        <v>62</v>
      </c>
      <c r="AS29" s="492"/>
      <c r="AT29" s="492"/>
      <c r="AU29" s="492"/>
      <c r="AV29" s="492"/>
      <c r="AW29" s="492"/>
      <c r="AX29" s="493"/>
      <c r="AY29" s="31"/>
      <c r="AZ29" s="31"/>
      <c r="BA29" s="31"/>
      <c r="BB29" s="31"/>
      <c r="BC29" s="31"/>
      <c r="BD29" s="31"/>
      <c r="BE29" s="31"/>
      <c r="BF29" s="491" t="s">
        <v>63</v>
      </c>
      <c r="BG29" s="492"/>
      <c r="BH29" s="492"/>
      <c r="BI29" s="492"/>
      <c r="BJ29" s="492"/>
      <c r="BK29" s="492"/>
      <c r="BL29" s="493"/>
    </row>
    <row r="30" spans="2:64" ht="18.5" customHeight="1" x14ac:dyDescent="0.3">
      <c r="B30" s="3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row>
    <row r="31" spans="2:64" ht="18.5" customHeight="1" x14ac:dyDescent="0.3">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row>
    <row r="32" spans="2:64" s="5" customFormat="1" x14ac:dyDescent="0.25"/>
    <row r="33" s="5" customFormat="1" x14ac:dyDescent="0.25"/>
    <row r="34" s="5" customFormat="1" x14ac:dyDescent="0.25"/>
    <row r="35" s="5" customFormat="1" x14ac:dyDescent="0.25"/>
    <row r="36" s="5" customFormat="1" x14ac:dyDescent="0.25"/>
    <row r="37" s="5" customFormat="1" x14ac:dyDescent="0.25"/>
    <row r="38" s="5" customFormat="1" x14ac:dyDescent="0.25"/>
    <row r="39" s="5" customFormat="1" x14ac:dyDescent="0.25"/>
    <row r="40" s="5" customFormat="1" x14ac:dyDescent="0.25"/>
    <row r="41" s="5" customFormat="1" x14ac:dyDescent="0.25"/>
    <row r="42" s="5" customFormat="1" x14ac:dyDescent="0.25"/>
    <row r="43" s="5" customFormat="1" x14ac:dyDescent="0.25"/>
    <row r="44" s="5" customFormat="1" x14ac:dyDescent="0.25"/>
    <row r="45" s="5" customFormat="1" x14ac:dyDescent="0.25"/>
    <row r="46" s="5" customFormat="1" x14ac:dyDescent="0.25"/>
    <row r="47" s="5" customFormat="1" x14ac:dyDescent="0.25"/>
    <row r="48" s="5" customFormat="1" x14ac:dyDescent="0.25"/>
    <row r="49" s="5" customFormat="1" x14ac:dyDescent="0.25"/>
    <row r="50" s="5" customFormat="1" x14ac:dyDescent="0.25"/>
  </sheetData>
  <mergeCells count="71">
    <mergeCell ref="B14:B20"/>
    <mergeCell ref="P29:V29"/>
    <mergeCell ref="AD29:AJ29"/>
    <mergeCell ref="N23:P23"/>
    <mergeCell ref="N24:P24"/>
    <mergeCell ref="AB23:AD23"/>
    <mergeCell ref="AB24:AD24"/>
    <mergeCell ref="P5:V7"/>
    <mergeCell ref="AD5:AJ7"/>
    <mergeCell ref="AR5:AX7"/>
    <mergeCell ref="BF5:BL7"/>
    <mergeCell ref="BF29:BL29"/>
    <mergeCell ref="P26:V28"/>
    <mergeCell ref="AD26:AJ28"/>
    <mergeCell ref="AR26:AX28"/>
    <mergeCell ref="BF26:BL28"/>
    <mergeCell ref="AR29:AX29"/>
    <mergeCell ref="AP14:AR14"/>
    <mergeCell ref="AB14:AD14"/>
    <mergeCell ref="N14:P14"/>
    <mergeCell ref="AP9:AR9"/>
    <mergeCell ref="AP10:AR10"/>
    <mergeCell ref="AP11:AR11"/>
    <mergeCell ref="B1:BL1"/>
    <mergeCell ref="B2:BL2"/>
    <mergeCell ref="B4:J4"/>
    <mergeCell ref="C3:D3"/>
    <mergeCell ref="AD3:AM3"/>
    <mergeCell ref="AR3:BL3"/>
    <mergeCell ref="P4:V4"/>
    <mergeCell ref="AD4:AJ4"/>
    <mergeCell ref="AR4:AX4"/>
    <mergeCell ref="BF4:BL4"/>
    <mergeCell ref="AP12:AR12"/>
    <mergeCell ref="AP13:AR13"/>
    <mergeCell ref="AB9:AD9"/>
    <mergeCell ref="AB10:AD10"/>
    <mergeCell ref="AB11:AD11"/>
    <mergeCell ref="AB12:AD12"/>
    <mergeCell ref="AB13:AD13"/>
    <mergeCell ref="N9:P9"/>
    <mergeCell ref="N10:P10"/>
    <mergeCell ref="N11:P11"/>
    <mergeCell ref="N12:P12"/>
    <mergeCell ref="N13:P13"/>
    <mergeCell ref="BD9:BF9"/>
    <mergeCell ref="BD10:BF10"/>
    <mergeCell ref="BD11:BF11"/>
    <mergeCell ref="BD12:BF12"/>
    <mergeCell ref="BD13:BF13"/>
    <mergeCell ref="BD14:BF14"/>
    <mergeCell ref="N19:P19"/>
    <mergeCell ref="N20:P20"/>
    <mergeCell ref="N21:P21"/>
    <mergeCell ref="N22:P22"/>
    <mergeCell ref="AB19:AD19"/>
    <mergeCell ref="AB20:AD20"/>
    <mergeCell ref="AB21:AD21"/>
    <mergeCell ref="AB22:AD22"/>
    <mergeCell ref="AP19:AR19"/>
    <mergeCell ref="AP20:AR20"/>
    <mergeCell ref="AP21:AR21"/>
    <mergeCell ref="AP22:AR22"/>
    <mergeCell ref="AP23:AR23"/>
    <mergeCell ref="AP24:AR24"/>
    <mergeCell ref="BD19:BF19"/>
    <mergeCell ref="BD20:BF20"/>
    <mergeCell ref="BD21:BF21"/>
    <mergeCell ref="BD22:BF22"/>
    <mergeCell ref="BD23:BF23"/>
    <mergeCell ref="BD24:BF24"/>
  </mergeCells>
  <phoneticPr fontId="13" type="noConversion"/>
  <pageMargins left="0.7" right="0.7" top="0.78740157499999996" bottom="0.78740157499999996" header="0.3" footer="0.3"/>
  <pageSetup paperSize="9" scale="75" orientation="landscape" r:id="rId1"/>
  <colBreaks count="1" manualBreakCount="1">
    <brk id="64" max="1048575" man="1"/>
  </colBreaks>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9">
    <tabColor theme="2"/>
  </sheetPr>
  <dimension ref="B1:O36"/>
  <sheetViews>
    <sheetView showGridLines="0" zoomScale="120" zoomScaleNormal="120" zoomScalePageLayoutView="20" workbookViewId="0"/>
  </sheetViews>
  <sheetFormatPr defaultColWidth="11.453125" defaultRowHeight="13.5" x14ac:dyDescent="0.25"/>
  <cols>
    <col min="1" max="1" width="5.90625" style="5" customWidth="1"/>
    <col min="2" max="2" width="4.1796875" style="5" bestFit="1" customWidth="1"/>
    <col min="3" max="3" width="29.54296875" style="5" customWidth="1"/>
    <col min="4" max="11" width="5.36328125" style="5" customWidth="1"/>
    <col min="12" max="12" width="7.453125" style="5" bestFit="1" customWidth="1"/>
    <col min="13" max="13" width="6.54296875" style="5" bestFit="1" customWidth="1"/>
    <col min="14" max="14" width="2.54296875" style="5" customWidth="1"/>
    <col min="15" max="15" width="5.36328125" style="5" customWidth="1"/>
    <col min="16" max="21" width="11.453125" style="5" customWidth="1"/>
    <col min="22" max="22" width="2.7265625" style="5" bestFit="1" customWidth="1"/>
    <col min="23" max="16384" width="11.453125" style="5"/>
  </cols>
  <sheetData>
    <row r="1" spans="2:15" ht="29.5" customHeight="1" x14ac:dyDescent="0.25">
      <c r="B1" s="502" t="s">
        <v>117</v>
      </c>
      <c r="C1" s="502"/>
      <c r="D1" s="502"/>
      <c r="E1" s="502"/>
      <c r="F1" s="502"/>
      <c r="G1" s="502"/>
      <c r="H1" s="502"/>
      <c r="I1" s="502"/>
      <c r="J1" s="502"/>
      <c r="K1" s="502"/>
      <c r="L1" s="502"/>
      <c r="M1" s="502"/>
    </row>
    <row r="2" spans="2:15" ht="29.5" customHeight="1" x14ac:dyDescent="0.25">
      <c r="B2" s="501" t="str">
        <f>ProjectName</f>
        <v>My project name</v>
      </c>
      <c r="C2" s="501"/>
      <c r="D2" s="501"/>
      <c r="E2" s="501"/>
      <c r="F2" s="501"/>
      <c r="G2" s="501"/>
      <c r="H2" s="501"/>
      <c r="I2" s="501"/>
      <c r="J2" s="501"/>
      <c r="K2" s="501"/>
      <c r="L2" s="501"/>
      <c r="M2" s="501"/>
    </row>
    <row r="3" spans="2:15" ht="7.5" customHeight="1" x14ac:dyDescent="0.25">
      <c r="B3" s="93"/>
      <c r="C3" s="93"/>
      <c r="D3" s="93"/>
      <c r="E3" s="93"/>
      <c r="F3" s="93"/>
      <c r="G3" s="93"/>
      <c r="H3" s="93"/>
      <c r="I3" s="93"/>
      <c r="J3" s="93"/>
      <c r="K3" s="93"/>
      <c r="L3" s="93"/>
      <c r="M3" s="93"/>
    </row>
    <row r="4" spans="2:15" ht="58" x14ac:dyDescent="0.25">
      <c r="B4" s="499" t="s">
        <v>362</v>
      </c>
      <c r="C4" s="499"/>
      <c r="D4" s="196" t="s">
        <v>118</v>
      </c>
      <c r="E4" s="196" t="s">
        <v>118</v>
      </c>
      <c r="F4" s="196" t="s">
        <v>118</v>
      </c>
      <c r="G4" s="196" t="s">
        <v>118</v>
      </c>
      <c r="H4" s="196" t="s">
        <v>118</v>
      </c>
      <c r="I4" s="196" t="s">
        <v>118</v>
      </c>
      <c r="J4" s="196" t="s">
        <v>118</v>
      </c>
      <c r="K4" s="196" t="s">
        <v>118</v>
      </c>
      <c r="L4" s="500" t="s">
        <v>119</v>
      </c>
      <c r="M4" s="500"/>
      <c r="N4" s="92"/>
    </row>
    <row r="5" spans="2:15" ht="15" customHeight="1" thickBot="1" x14ac:dyDescent="0.3">
      <c r="B5" s="503" t="s">
        <v>363</v>
      </c>
      <c r="C5" s="504"/>
      <c r="D5" s="127"/>
      <c r="E5" s="127"/>
      <c r="F5" s="127"/>
      <c r="G5" s="127"/>
      <c r="H5" s="127"/>
      <c r="I5" s="127"/>
      <c r="J5" s="127"/>
      <c r="K5" s="127"/>
      <c r="L5" s="128" t="s">
        <v>120</v>
      </c>
      <c r="M5" s="129" t="s">
        <v>121</v>
      </c>
    </row>
    <row r="6" spans="2:15" ht="16.5" customHeight="1" thickTop="1" x14ac:dyDescent="0.25">
      <c r="B6" s="122">
        <v>1</v>
      </c>
      <c r="C6" s="123"/>
      <c r="D6" s="124"/>
      <c r="E6" s="124"/>
      <c r="F6" s="124"/>
      <c r="G6" s="124"/>
      <c r="H6" s="124"/>
      <c r="I6" s="124"/>
      <c r="J6" s="124"/>
      <c r="K6" s="124"/>
      <c r="L6" s="125">
        <f>SUMPRODUCT($D$5:$K$5,D6:K6)</f>
        <v>0</v>
      </c>
      <c r="M6" s="126" t="str">
        <f t="shared" ref="M6:M12" si="0">IF(L6=0,"",RANK(L6,L$6:L$34))</f>
        <v/>
      </c>
      <c r="O6" s="197" t="s">
        <v>122</v>
      </c>
    </row>
    <row r="7" spans="2:15" ht="16.5" customHeight="1" x14ac:dyDescent="0.25">
      <c r="B7" s="96">
        <v>2</v>
      </c>
      <c r="C7" s="120"/>
      <c r="D7" s="121"/>
      <c r="E7" s="121"/>
      <c r="F7" s="121"/>
      <c r="G7" s="121"/>
      <c r="H7" s="121"/>
      <c r="I7" s="121"/>
      <c r="J7" s="121"/>
      <c r="K7" s="121"/>
      <c r="L7" s="97">
        <f t="shared" ref="L7:L12" si="1">SUMPRODUCT($D$5:$K$5,D7:K7)</f>
        <v>0</v>
      </c>
      <c r="M7" s="94" t="str">
        <f t="shared" si="0"/>
        <v/>
      </c>
      <c r="O7" s="198" t="s">
        <v>123</v>
      </c>
    </row>
    <row r="8" spans="2:15" ht="16.5" customHeight="1" x14ac:dyDescent="0.25">
      <c r="B8" s="96">
        <v>3</v>
      </c>
      <c r="C8" s="120"/>
      <c r="D8" s="121"/>
      <c r="E8" s="121"/>
      <c r="F8" s="121"/>
      <c r="G8" s="121"/>
      <c r="H8" s="121"/>
      <c r="I8" s="121"/>
      <c r="J8" s="121"/>
      <c r="K8" s="121"/>
      <c r="L8" s="97">
        <f t="shared" si="1"/>
        <v>0</v>
      </c>
      <c r="M8" s="94" t="str">
        <f t="shared" si="0"/>
        <v/>
      </c>
    </row>
    <row r="9" spans="2:15" ht="16.5" customHeight="1" x14ac:dyDescent="0.25">
      <c r="B9" s="96">
        <v>4</v>
      </c>
      <c r="C9" s="120"/>
      <c r="D9" s="121"/>
      <c r="E9" s="121"/>
      <c r="F9" s="121"/>
      <c r="G9" s="121"/>
      <c r="H9" s="121"/>
      <c r="I9" s="121"/>
      <c r="J9" s="121"/>
      <c r="K9" s="121"/>
      <c r="L9" s="97">
        <f t="shared" si="1"/>
        <v>0</v>
      </c>
      <c r="M9" s="94" t="str">
        <f t="shared" si="0"/>
        <v/>
      </c>
    </row>
    <row r="10" spans="2:15" ht="16.5" customHeight="1" x14ac:dyDescent="0.25">
      <c r="B10" s="96">
        <v>5</v>
      </c>
      <c r="C10" s="120"/>
      <c r="D10" s="121"/>
      <c r="E10" s="121"/>
      <c r="F10" s="121"/>
      <c r="G10" s="121"/>
      <c r="H10" s="121"/>
      <c r="I10" s="121"/>
      <c r="J10" s="121"/>
      <c r="K10" s="121"/>
      <c r="L10" s="97">
        <f t="shared" si="1"/>
        <v>0</v>
      </c>
      <c r="M10" s="94" t="str">
        <f t="shared" si="0"/>
        <v/>
      </c>
    </row>
    <row r="11" spans="2:15" ht="16.5" customHeight="1" x14ac:dyDescent="0.25">
      <c r="B11" s="96">
        <v>6</v>
      </c>
      <c r="C11" s="120"/>
      <c r="D11" s="121"/>
      <c r="E11" s="121"/>
      <c r="F11" s="121"/>
      <c r="G11" s="121"/>
      <c r="H11" s="121"/>
      <c r="I11" s="121"/>
      <c r="J11" s="121"/>
      <c r="K11" s="121"/>
      <c r="L11" s="97">
        <f t="shared" si="1"/>
        <v>0</v>
      </c>
      <c r="M11" s="94" t="str">
        <f t="shared" si="0"/>
        <v/>
      </c>
    </row>
    <row r="12" spans="2:15" ht="16.5" customHeight="1" x14ac:dyDescent="0.25">
      <c r="B12" s="96">
        <v>7</v>
      </c>
      <c r="C12" s="120"/>
      <c r="D12" s="121"/>
      <c r="E12" s="121"/>
      <c r="F12" s="121"/>
      <c r="G12" s="121"/>
      <c r="H12" s="121"/>
      <c r="I12" s="121"/>
      <c r="J12" s="121"/>
      <c r="K12" s="121"/>
      <c r="L12" s="97">
        <f t="shared" si="1"/>
        <v>0</v>
      </c>
      <c r="M12" s="94" t="str">
        <f t="shared" si="0"/>
        <v/>
      </c>
    </row>
    <row r="13" spans="2:15" ht="16.5" customHeight="1" x14ac:dyDescent="0.25">
      <c r="B13" s="96">
        <v>8</v>
      </c>
      <c r="C13" s="120"/>
      <c r="D13" s="121"/>
      <c r="E13" s="121"/>
      <c r="F13" s="121"/>
      <c r="G13" s="121"/>
      <c r="H13" s="121"/>
      <c r="I13" s="121"/>
      <c r="J13" s="121"/>
      <c r="K13" s="121"/>
      <c r="L13" s="97">
        <f t="shared" ref="L13:L26" si="2">SUMPRODUCT($D$5:$K$5,D13:K13)</f>
        <v>0</v>
      </c>
      <c r="M13" s="94" t="str">
        <f t="shared" ref="M13:M35" si="3">IF(L13=0,"",RANK(L13,L$6:L$34))</f>
        <v/>
      </c>
    </row>
    <row r="14" spans="2:15" ht="16.5" customHeight="1" x14ac:dyDescent="0.25">
      <c r="B14" s="96">
        <v>9</v>
      </c>
      <c r="C14" s="120"/>
      <c r="D14" s="121"/>
      <c r="E14" s="121"/>
      <c r="F14" s="121"/>
      <c r="G14" s="121"/>
      <c r="H14" s="121"/>
      <c r="I14" s="121"/>
      <c r="J14" s="121"/>
      <c r="K14" s="121"/>
      <c r="L14" s="97">
        <f t="shared" si="2"/>
        <v>0</v>
      </c>
      <c r="M14" s="94" t="str">
        <f t="shared" si="3"/>
        <v/>
      </c>
    </row>
    <row r="15" spans="2:15" ht="16.5" customHeight="1" x14ac:dyDescent="0.25">
      <c r="B15" s="96">
        <v>10</v>
      </c>
      <c r="C15" s="120"/>
      <c r="D15" s="121"/>
      <c r="E15" s="121"/>
      <c r="F15" s="121"/>
      <c r="G15" s="121"/>
      <c r="H15" s="121"/>
      <c r="I15" s="121"/>
      <c r="J15" s="121"/>
      <c r="K15" s="121"/>
      <c r="L15" s="97">
        <f t="shared" si="2"/>
        <v>0</v>
      </c>
      <c r="M15" s="94" t="str">
        <f t="shared" si="3"/>
        <v/>
      </c>
    </row>
    <row r="16" spans="2:15" ht="16.5" customHeight="1" x14ac:dyDescent="0.25">
      <c r="B16" s="96">
        <v>11</v>
      </c>
      <c r="C16" s="120"/>
      <c r="D16" s="121"/>
      <c r="E16" s="121"/>
      <c r="F16" s="121"/>
      <c r="G16" s="121"/>
      <c r="H16" s="121"/>
      <c r="I16" s="121"/>
      <c r="J16" s="121"/>
      <c r="K16" s="121"/>
      <c r="L16" s="97">
        <f t="shared" si="2"/>
        <v>0</v>
      </c>
      <c r="M16" s="94" t="str">
        <f t="shared" si="3"/>
        <v/>
      </c>
    </row>
    <row r="17" spans="2:13" ht="16.5" customHeight="1" x14ac:dyDescent="0.25">
      <c r="B17" s="96">
        <v>12</v>
      </c>
      <c r="C17" s="120"/>
      <c r="D17" s="121"/>
      <c r="E17" s="121"/>
      <c r="F17" s="121"/>
      <c r="G17" s="121"/>
      <c r="H17" s="121"/>
      <c r="I17" s="121"/>
      <c r="J17" s="121"/>
      <c r="K17" s="121"/>
      <c r="L17" s="97">
        <f t="shared" si="2"/>
        <v>0</v>
      </c>
      <c r="M17" s="94" t="str">
        <f t="shared" si="3"/>
        <v/>
      </c>
    </row>
    <row r="18" spans="2:13" ht="16.5" customHeight="1" x14ac:dyDescent="0.25">
      <c r="B18" s="96">
        <v>13</v>
      </c>
      <c r="C18" s="120"/>
      <c r="D18" s="121"/>
      <c r="E18" s="121"/>
      <c r="F18" s="121"/>
      <c r="G18" s="121"/>
      <c r="H18" s="121"/>
      <c r="I18" s="121"/>
      <c r="J18" s="121"/>
      <c r="K18" s="121"/>
      <c r="L18" s="97">
        <f t="shared" si="2"/>
        <v>0</v>
      </c>
      <c r="M18" s="94" t="str">
        <f t="shared" si="3"/>
        <v/>
      </c>
    </row>
    <row r="19" spans="2:13" ht="16.5" customHeight="1" x14ac:dyDescent="0.25">
      <c r="B19" s="96">
        <v>14</v>
      </c>
      <c r="C19" s="120"/>
      <c r="D19" s="121"/>
      <c r="E19" s="121"/>
      <c r="F19" s="121"/>
      <c r="G19" s="121"/>
      <c r="H19" s="121"/>
      <c r="I19" s="121"/>
      <c r="J19" s="121"/>
      <c r="K19" s="121"/>
      <c r="L19" s="97">
        <f t="shared" si="2"/>
        <v>0</v>
      </c>
      <c r="M19" s="94" t="str">
        <f t="shared" si="3"/>
        <v/>
      </c>
    </row>
    <row r="20" spans="2:13" ht="16.5" customHeight="1" x14ac:dyDescent="0.25">
      <c r="B20" s="96">
        <v>15</v>
      </c>
      <c r="C20" s="120"/>
      <c r="D20" s="121"/>
      <c r="E20" s="121"/>
      <c r="F20" s="121"/>
      <c r="G20" s="121"/>
      <c r="H20" s="121"/>
      <c r="I20" s="121"/>
      <c r="J20" s="121"/>
      <c r="K20" s="121"/>
      <c r="L20" s="97">
        <f t="shared" si="2"/>
        <v>0</v>
      </c>
      <c r="M20" s="94" t="str">
        <f t="shared" si="3"/>
        <v/>
      </c>
    </row>
    <row r="21" spans="2:13" ht="16.5" customHeight="1" x14ac:dyDescent="0.25">
      <c r="B21" s="96">
        <v>16</v>
      </c>
      <c r="C21" s="120"/>
      <c r="D21" s="121"/>
      <c r="E21" s="121"/>
      <c r="F21" s="121"/>
      <c r="G21" s="121"/>
      <c r="H21" s="121"/>
      <c r="I21" s="121"/>
      <c r="J21" s="121"/>
      <c r="K21" s="121"/>
      <c r="L21" s="97">
        <f t="shared" si="2"/>
        <v>0</v>
      </c>
      <c r="M21" s="94" t="str">
        <f t="shared" si="3"/>
        <v/>
      </c>
    </row>
    <row r="22" spans="2:13" ht="16.5" customHeight="1" x14ac:dyDescent="0.25">
      <c r="B22" s="96">
        <v>17</v>
      </c>
      <c r="C22" s="120"/>
      <c r="D22" s="121"/>
      <c r="E22" s="121"/>
      <c r="F22" s="121"/>
      <c r="G22" s="121"/>
      <c r="H22" s="121"/>
      <c r="I22" s="121"/>
      <c r="J22" s="121"/>
      <c r="K22" s="121"/>
      <c r="L22" s="97">
        <f t="shared" si="2"/>
        <v>0</v>
      </c>
      <c r="M22" s="94" t="str">
        <f t="shared" si="3"/>
        <v/>
      </c>
    </row>
    <row r="23" spans="2:13" ht="16.5" customHeight="1" x14ac:dyDescent="0.25">
      <c r="B23" s="96">
        <v>18</v>
      </c>
      <c r="C23" s="120"/>
      <c r="D23" s="121"/>
      <c r="E23" s="121"/>
      <c r="F23" s="121"/>
      <c r="G23" s="121"/>
      <c r="H23" s="121"/>
      <c r="I23" s="121"/>
      <c r="J23" s="121"/>
      <c r="K23" s="121"/>
      <c r="L23" s="97">
        <f t="shared" si="2"/>
        <v>0</v>
      </c>
      <c r="M23" s="94" t="str">
        <f t="shared" si="3"/>
        <v/>
      </c>
    </row>
    <row r="24" spans="2:13" ht="16.5" customHeight="1" x14ac:dyDescent="0.25">
      <c r="B24" s="96">
        <v>19</v>
      </c>
      <c r="C24" s="120"/>
      <c r="D24" s="121"/>
      <c r="E24" s="121"/>
      <c r="F24" s="121"/>
      <c r="G24" s="121"/>
      <c r="H24" s="121"/>
      <c r="I24" s="121"/>
      <c r="J24" s="121"/>
      <c r="K24" s="121"/>
      <c r="L24" s="97">
        <f t="shared" si="2"/>
        <v>0</v>
      </c>
      <c r="M24" s="94" t="str">
        <f t="shared" si="3"/>
        <v/>
      </c>
    </row>
    <row r="25" spans="2:13" ht="16.5" customHeight="1" x14ac:dyDescent="0.25">
      <c r="B25" s="96">
        <v>20</v>
      </c>
      <c r="C25" s="120"/>
      <c r="D25" s="121"/>
      <c r="E25" s="121"/>
      <c r="F25" s="121"/>
      <c r="G25" s="121"/>
      <c r="H25" s="121"/>
      <c r="I25" s="121"/>
      <c r="J25" s="121"/>
      <c r="K25" s="121"/>
      <c r="L25" s="97">
        <f t="shared" si="2"/>
        <v>0</v>
      </c>
      <c r="M25" s="94" t="str">
        <f t="shared" si="3"/>
        <v/>
      </c>
    </row>
    <row r="26" spans="2:13" ht="16.5" customHeight="1" x14ac:dyDescent="0.25">
      <c r="B26" s="96">
        <v>21</v>
      </c>
      <c r="C26" s="120"/>
      <c r="D26" s="121"/>
      <c r="E26" s="121"/>
      <c r="F26" s="121"/>
      <c r="G26" s="121"/>
      <c r="H26" s="121"/>
      <c r="I26" s="121"/>
      <c r="J26" s="121"/>
      <c r="K26" s="121"/>
      <c r="L26" s="97">
        <f t="shared" si="2"/>
        <v>0</v>
      </c>
      <c r="M26" s="94" t="str">
        <f t="shared" si="3"/>
        <v/>
      </c>
    </row>
    <row r="27" spans="2:13" ht="16.5" customHeight="1" x14ac:dyDescent="0.25">
      <c r="B27" s="96">
        <v>22</v>
      </c>
      <c r="C27" s="120"/>
      <c r="D27" s="121"/>
      <c r="E27" s="121"/>
      <c r="F27" s="121"/>
      <c r="G27" s="121"/>
      <c r="H27" s="121"/>
      <c r="I27" s="121"/>
      <c r="J27" s="121"/>
      <c r="K27" s="121"/>
      <c r="L27" s="97">
        <f t="shared" ref="L27:L35" si="4">SUMPRODUCT($D$5:$K$5,D27:K27)</f>
        <v>0</v>
      </c>
      <c r="M27" s="94" t="str">
        <f t="shared" si="3"/>
        <v/>
      </c>
    </row>
    <row r="28" spans="2:13" ht="16.5" customHeight="1" x14ac:dyDescent="0.25">
      <c r="B28" s="96">
        <v>23</v>
      </c>
      <c r="C28" s="120"/>
      <c r="D28" s="121"/>
      <c r="E28" s="121"/>
      <c r="F28" s="121"/>
      <c r="G28" s="121"/>
      <c r="H28" s="121"/>
      <c r="I28" s="121"/>
      <c r="J28" s="121"/>
      <c r="K28" s="121"/>
      <c r="L28" s="97">
        <f t="shared" si="4"/>
        <v>0</v>
      </c>
      <c r="M28" s="94" t="str">
        <f t="shared" si="3"/>
        <v/>
      </c>
    </row>
    <row r="29" spans="2:13" ht="16.5" customHeight="1" x14ac:dyDescent="0.25">
      <c r="B29" s="96">
        <v>24</v>
      </c>
      <c r="C29" s="120"/>
      <c r="D29" s="121"/>
      <c r="E29" s="121"/>
      <c r="F29" s="121"/>
      <c r="G29" s="121"/>
      <c r="H29" s="121"/>
      <c r="I29" s="121"/>
      <c r="J29" s="121"/>
      <c r="K29" s="121"/>
      <c r="L29" s="97">
        <f t="shared" si="4"/>
        <v>0</v>
      </c>
      <c r="M29" s="94" t="str">
        <f t="shared" si="3"/>
        <v/>
      </c>
    </row>
    <row r="30" spans="2:13" ht="16.5" customHeight="1" x14ac:dyDescent="0.25">
      <c r="B30" s="96">
        <v>25</v>
      </c>
      <c r="C30" s="120"/>
      <c r="D30" s="121"/>
      <c r="E30" s="121"/>
      <c r="F30" s="121"/>
      <c r="G30" s="121"/>
      <c r="H30" s="121"/>
      <c r="I30" s="121"/>
      <c r="J30" s="121"/>
      <c r="K30" s="121"/>
      <c r="L30" s="97">
        <f t="shared" si="4"/>
        <v>0</v>
      </c>
      <c r="M30" s="94" t="str">
        <f t="shared" si="3"/>
        <v/>
      </c>
    </row>
    <row r="31" spans="2:13" ht="16.5" customHeight="1" x14ac:dyDescent="0.25">
      <c r="B31" s="96">
        <v>26</v>
      </c>
      <c r="C31" s="120"/>
      <c r="D31" s="121"/>
      <c r="E31" s="121"/>
      <c r="F31" s="121"/>
      <c r="G31" s="121"/>
      <c r="H31" s="121"/>
      <c r="I31" s="121"/>
      <c r="J31" s="121"/>
      <c r="K31" s="121"/>
      <c r="L31" s="97">
        <f t="shared" si="4"/>
        <v>0</v>
      </c>
      <c r="M31" s="94" t="str">
        <f t="shared" si="3"/>
        <v/>
      </c>
    </row>
    <row r="32" spans="2:13" ht="16.5" customHeight="1" x14ac:dyDescent="0.25">
      <c r="B32" s="96">
        <v>27</v>
      </c>
      <c r="C32" s="120"/>
      <c r="D32" s="121"/>
      <c r="E32" s="121"/>
      <c r="F32" s="121"/>
      <c r="G32" s="121"/>
      <c r="H32" s="121"/>
      <c r="I32" s="121"/>
      <c r="J32" s="121"/>
      <c r="K32" s="121"/>
      <c r="L32" s="97">
        <f t="shared" si="4"/>
        <v>0</v>
      </c>
      <c r="M32" s="94" t="str">
        <f t="shared" si="3"/>
        <v/>
      </c>
    </row>
    <row r="33" spans="2:13" ht="16.5" customHeight="1" x14ac:dyDescent="0.25">
      <c r="B33" s="96">
        <v>28</v>
      </c>
      <c r="C33" s="120"/>
      <c r="D33" s="121"/>
      <c r="E33" s="121"/>
      <c r="F33" s="121"/>
      <c r="G33" s="121"/>
      <c r="H33" s="121"/>
      <c r="I33" s="121"/>
      <c r="J33" s="121"/>
      <c r="K33" s="121"/>
      <c r="L33" s="97">
        <f t="shared" si="4"/>
        <v>0</v>
      </c>
      <c r="M33" s="94" t="str">
        <f t="shared" si="3"/>
        <v/>
      </c>
    </row>
    <row r="34" spans="2:13" ht="16.5" customHeight="1" x14ac:dyDescent="0.25">
      <c r="B34" s="96">
        <v>29</v>
      </c>
      <c r="C34" s="120"/>
      <c r="D34" s="121"/>
      <c r="E34" s="121"/>
      <c r="F34" s="121"/>
      <c r="G34" s="121"/>
      <c r="H34" s="121"/>
      <c r="I34" s="121"/>
      <c r="J34" s="121"/>
      <c r="K34" s="121"/>
      <c r="L34" s="97">
        <f t="shared" si="4"/>
        <v>0</v>
      </c>
      <c r="M34" s="94" t="str">
        <f t="shared" si="3"/>
        <v/>
      </c>
    </row>
    <row r="35" spans="2:13" ht="16.5" customHeight="1" x14ac:dyDescent="0.25">
      <c r="B35" s="96">
        <v>30</v>
      </c>
      <c r="C35" s="120"/>
      <c r="D35" s="121"/>
      <c r="E35" s="121"/>
      <c r="F35" s="121"/>
      <c r="G35" s="121"/>
      <c r="H35" s="121"/>
      <c r="I35" s="121"/>
      <c r="J35" s="121"/>
      <c r="K35" s="121"/>
      <c r="L35" s="97">
        <f t="shared" si="4"/>
        <v>0</v>
      </c>
      <c r="M35" s="94" t="str">
        <f t="shared" si="3"/>
        <v/>
      </c>
    </row>
    <row r="36" spans="2:13" ht="14.5" customHeight="1" x14ac:dyDescent="0.25">
      <c r="B36" s="497" t="s">
        <v>119</v>
      </c>
      <c r="C36" s="498"/>
      <c r="D36" s="98" t="str">
        <f t="shared" ref="D36:M36" si="5">IF(SUM(D6:D35)=0,"",(SUM(D6:D35)*D5))</f>
        <v/>
      </c>
      <c r="E36" s="98" t="str">
        <f t="shared" si="5"/>
        <v/>
      </c>
      <c r="F36" s="98" t="str">
        <f t="shared" si="5"/>
        <v/>
      </c>
      <c r="G36" s="98" t="str">
        <f t="shared" si="5"/>
        <v/>
      </c>
      <c r="H36" s="98" t="str">
        <f t="shared" si="5"/>
        <v/>
      </c>
      <c r="I36" s="98" t="str">
        <f t="shared" si="5"/>
        <v/>
      </c>
      <c r="J36" s="98" t="str">
        <f t="shared" si="5"/>
        <v/>
      </c>
      <c r="K36" s="98" t="str">
        <f t="shared" si="5"/>
        <v/>
      </c>
      <c r="L36" s="95" t="str">
        <f t="shared" si="5"/>
        <v/>
      </c>
      <c r="M36" s="95" t="str">
        <f t="shared" si="5"/>
        <v/>
      </c>
    </row>
  </sheetData>
  <mergeCells count="6">
    <mergeCell ref="B36:C36"/>
    <mergeCell ref="B4:C4"/>
    <mergeCell ref="L4:M4"/>
    <mergeCell ref="B2:M2"/>
    <mergeCell ref="B1:M1"/>
    <mergeCell ref="B5:C5"/>
  </mergeCells>
  <phoneticPr fontId="13" type="noConversion"/>
  <conditionalFormatting sqref="M6:M35">
    <cfRule type="cellIs" dxfId="12" priority="1" stopIfTrue="1" operator="between">
      <formula>0.9</formula>
      <formula>5.1</formula>
    </cfRule>
    <cfRule type="cellIs" dxfId="11" priority="2" stopIfTrue="1" operator="between">
      <formula>5.9</formula>
      <formula>10.1</formula>
    </cfRule>
  </conditionalFormatting>
  <pageMargins left="0.7" right="0.7" top="0.78740157499999996" bottom="0.78740157499999996" header="0.3" footer="0.3"/>
  <pageSetup paperSize="9" scale="80" orientation="portrait"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6">
    <tabColor theme="2"/>
    <pageSetUpPr fitToPage="1"/>
  </sheetPr>
  <dimension ref="B1:L23"/>
  <sheetViews>
    <sheetView showGridLines="0" zoomScale="90" zoomScaleNormal="90" zoomScaleSheetLayoutView="30" zoomScalePageLayoutView="40" workbookViewId="0"/>
  </sheetViews>
  <sheetFormatPr defaultColWidth="11.453125" defaultRowHeight="13.5" x14ac:dyDescent="0.25"/>
  <cols>
    <col min="1" max="1" width="5.90625" style="1" customWidth="1"/>
    <col min="2" max="2" width="21" style="1" customWidth="1"/>
    <col min="3" max="3" width="9.7265625" style="1" customWidth="1"/>
    <col min="4" max="4" width="18" style="1" customWidth="1"/>
    <col min="5" max="5" width="16.453125" style="1" customWidth="1"/>
    <col min="6" max="6" width="17" style="1" customWidth="1"/>
    <col min="7" max="7" width="18.7265625" style="1" customWidth="1"/>
    <col min="8" max="8" width="13.81640625" style="1" bestFit="1" customWidth="1"/>
    <col min="9" max="9" width="14.26953125" style="1" bestFit="1" customWidth="1"/>
    <col min="10" max="10" width="22.453125" style="1" bestFit="1" customWidth="1"/>
    <col min="11" max="11" width="21.7265625" style="1" customWidth="1"/>
    <col min="12" max="12" width="12.453125" style="1" customWidth="1"/>
    <col min="13" max="16384" width="11.453125" style="1"/>
  </cols>
  <sheetData>
    <row r="1" spans="2:12" ht="29.5" customHeight="1" x14ac:dyDescent="0.25">
      <c r="B1" s="506" t="s">
        <v>20</v>
      </c>
      <c r="C1" s="506"/>
      <c r="D1" s="506"/>
      <c r="E1" s="506"/>
      <c r="F1" s="506"/>
      <c r="G1" s="506"/>
      <c r="H1" s="506"/>
      <c r="I1" s="506"/>
      <c r="J1" s="506"/>
      <c r="K1" s="506"/>
      <c r="L1" s="506"/>
    </row>
    <row r="2" spans="2:12" ht="29.5" customHeight="1" x14ac:dyDescent="0.25">
      <c r="B2" s="507" t="str">
        <f>ProjectName</f>
        <v>My project name</v>
      </c>
      <c r="C2" s="507"/>
      <c r="D2" s="507"/>
      <c r="E2" s="507"/>
      <c r="F2" s="507"/>
      <c r="G2" s="507"/>
      <c r="H2" s="507"/>
      <c r="I2" s="507"/>
      <c r="J2" s="507"/>
      <c r="K2" s="507"/>
      <c r="L2" s="507"/>
    </row>
    <row r="3" spans="2:12" s="43" customFormat="1" ht="11.5" customHeight="1" x14ac:dyDescent="0.35">
      <c r="B3" s="66"/>
      <c r="C3" s="66"/>
      <c r="D3" s="99"/>
      <c r="E3" s="505"/>
      <c r="F3" s="505"/>
      <c r="G3" s="505"/>
      <c r="H3" s="100"/>
      <c r="I3" s="101"/>
      <c r="J3" s="100"/>
      <c r="K3" s="99"/>
      <c r="L3" s="99"/>
    </row>
    <row r="4" spans="2:12" ht="40.5" customHeight="1" x14ac:dyDescent="0.25">
      <c r="B4" s="102" t="s">
        <v>21</v>
      </c>
      <c r="C4" s="102" t="s">
        <v>330</v>
      </c>
      <c r="D4" s="102" t="s">
        <v>22</v>
      </c>
      <c r="E4" s="102" t="s">
        <v>23</v>
      </c>
      <c r="F4" s="102" t="s">
        <v>24</v>
      </c>
      <c r="G4" s="102" t="s">
        <v>25</v>
      </c>
      <c r="H4" s="102" t="s">
        <v>26</v>
      </c>
      <c r="I4" s="102" t="s">
        <v>200</v>
      </c>
      <c r="J4" s="102" t="s">
        <v>27</v>
      </c>
      <c r="K4" s="102" t="s">
        <v>28</v>
      </c>
      <c r="L4" s="103" t="s">
        <v>19</v>
      </c>
    </row>
    <row r="5" spans="2:12" ht="24" customHeight="1" x14ac:dyDescent="0.25">
      <c r="B5" s="108"/>
      <c r="C5" s="108"/>
      <c r="D5" s="109"/>
      <c r="E5" s="109"/>
      <c r="F5" s="110"/>
      <c r="G5" s="110"/>
      <c r="H5" s="110"/>
      <c r="I5" s="111"/>
      <c r="J5" s="110"/>
      <c r="K5" s="110"/>
      <c r="L5" s="110"/>
    </row>
    <row r="6" spans="2:12" ht="24" customHeight="1" x14ac:dyDescent="0.25">
      <c r="B6" s="108"/>
      <c r="C6" s="108"/>
      <c r="D6" s="109"/>
      <c r="E6" s="109"/>
      <c r="F6" s="110"/>
      <c r="G6" s="110"/>
      <c r="H6" s="110"/>
      <c r="I6" s="111"/>
      <c r="J6" s="110"/>
      <c r="K6" s="110"/>
      <c r="L6" s="110"/>
    </row>
    <row r="7" spans="2:12" ht="24" customHeight="1" x14ac:dyDescent="0.25">
      <c r="B7" s="108"/>
      <c r="C7" s="108"/>
      <c r="D7" s="109"/>
      <c r="E7" s="109"/>
      <c r="F7" s="110"/>
      <c r="G7" s="110"/>
      <c r="H7" s="110"/>
      <c r="I7" s="111"/>
      <c r="J7" s="110"/>
      <c r="K7" s="110"/>
      <c r="L7" s="112"/>
    </row>
    <row r="8" spans="2:12" ht="24" customHeight="1" x14ac:dyDescent="0.25">
      <c r="B8" s="108"/>
      <c r="C8" s="108"/>
      <c r="D8" s="109"/>
      <c r="E8" s="109"/>
      <c r="F8" s="110"/>
      <c r="G8" s="110"/>
      <c r="H8" s="110"/>
      <c r="I8" s="111"/>
      <c r="J8" s="110"/>
      <c r="K8" s="110"/>
      <c r="L8" s="113"/>
    </row>
    <row r="9" spans="2:12" ht="24" customHeight="1" x14ac:dyDescent="0.25">
      <c r="B9" s="108"/>
      <c r="C9" s="108"/>
      <c r="D9" s="109"/>
      <c r="E9" s="109"/>
      <c r="F9" s="110"/>
      <c r="G9" s="110"/>
      <c r="H9" s="110"/>
      <c r="I9" s="111"/>
      <c r="J9" s="110"/>
      <c r="K9" s="114"/>
      <c r="L9" s="115"/>
    </row>
    <row r="10" spans="2:12" ht="24" customHeight="1" x14ac:dyDescent="0.25">
      <c r="B10" s="108"/>
      <c r="C10" s="108"/>
      <c r="D10" s="109"/>
      <c r="E10" s="109"/>
      <c r="F10" s="110"/>
      <c r="G10" s="110"/>
      <c r="H10" s="110"/>
      <c r="I10" s="111"/>
      <c r="J10" s="110"/>
      <c r="K10" s="110"/>
      <c r="L10" s="115"/>
    </row>
    <row r="11" spans="2:12" ht="24" customHeight="1" x14ac:dyDescent="0.25">
      <c r="B11" s="108"/>
      <c r="C11" s="108"/>
      <c r="D11" s="109"/>
      <c r="E11" s="109"/>
      <c r="F11" s="110"/>
      <c r="G11" s="110"/>
      <c r="H11" s="110"/>
      <c r="I11" s="111"/>
      <c r="J11" s="110"/>
      <c r="K11" s="110"/>
      <c r="L11" s="116"/>
    </row>
    <row r="12" spans="2:12" ht="24" customHeight="1" x14ac:dyDescent="0.25">
      <c r="B12" s="108"/>
      <c r="C12" s="108"/>
      <c r="D12" s="109"/>
      <c r="E12" s="109"/>
      <c r="F12" s="110"/>
      <c r="G12" s="110"/>
      <c r="H12" s="110"/>
      <c r="I12" s="111"/>
      <c r="J12" s="110"/>
      <c r="K12" s="110"/>
      <c r="L12" s="115"/>
    </row>
    <row r="13" spans="2:12" ht="24" customHeight="1" x14ac:dyDescent="0.25">
      <c r="B13" s="108"/>
      <c r="C13" s="108"/>
      <c r="D13" s="109"/>
      <c r="E13" s="109"/>
      <c r="F13" s="110"/>
      <c r="G13" s="110"/>
      <c r="H13" s="110"/>
      <c r="I13" s="111"/>
      <c r="J13" s="110"/>
      <c r="K13" s="110"/>
      <c r="L13" s="117"/>
    </row>
    <row r="14" spans="2:12" ht="24" customHeight="1" x14ac:dyDescent="0.25">
      <c r="B14" s="108"/>
      <c r="C14" s="108"/>
      <c r="D14" s="109"/>
      <c r="E14" s="109"/>
      <c r="F14" s="110"/>
      <c r="G14" s="110"/>
      <c r="H14" s="110"/>
      <c r="I14" s="111"/>
      <c r="J14" s="110"/>
      <c r="K14" s="110"/>
      <c r="L14" s="115"/>
    </row>
    <row r="15" spans="2:12" ht="24" customHeight="1" x14ac:dyDescent="0.25">
      <c r="B15" s="108"/>
      <c r="C15" s="108"/>
      <c r="D15" s="109"/>
      <c r="E15" s="109"/>
      <c r="F15" s="110"/>
      <c r="G15" s="110"/>
      <c r="H15" s="110"/>
      <c r="I15" s="111"/>
      <c r="J15" s="110"/>
      <c r="K15" s="110"/>
      <c r="L15" s="115"/>
    </row>
    <row r="16" spans="2:12" ht="24" customHeight="1" x14ac:dyDescent="0.25">
      <c r="B16" s="108"/>
      <c r="C16" s="108"/>
      <c r="D16" s="109"/>
      <c r="E16" s="109"/>
      <c r="F16" s="110"/>
      <c r="G16" s="110"/>
      <c r="H16" s="110"/>
      <c r="I16" s="111"/>
      <c r="J16" s="110"/>
      <c r="K16" s="110"/>
      <c r="L16" s="118"/>
    </row>
    <row r="17" spans="2:12" ht="24" customHeight="1" x14ac:dyDescent="0.25">
      <c r="B17" s="119"/>
      <c r="C17" s="119"/>
      <c r="D17" s="109"/>
      <c r="E17" s="109"/>
      <c r="F17" s="110"/>
      <c r="G17" s="110"/>
      <c r="H17" s="110"/>
      <c r="I17" s="111"/>
      <c r="J17" s="110"/>
      <c r="K17" s="110"/>
      <c r="L17" s="115"/>
    </row>
    <row r="18" spans="2:12" ht="24" customHeight="1" x14ac:dyDescent="0.25">
      <c r="B18" s="119"/>
      <c r="C18" s="119"/>
      <c r="D18" s="109"/>
      <c r="E18" s="109"/>
      <c r="F18" s="110"/>
      <c r="G18" s="110"/>
      <c r="H18" s="110"/>
      <c r="I18" s="111"/>
      <c r="J18" s="110"/>
      <c r="K18" s="110"/>
      <c r="L18" s="115"/>
    </row>
    <row r="19" spans="2:12" ht="24" customHeight="1" x14ac:dyDescent="0.25">
      <c r="B19" s="119"/>
      <c r="C19" s="119"/>
      <c r="D19" s="109"/>
      <c r="E19" s="109"/>
      <c r="F19" s="110"/>
      <c r="G19" s="110"/>
      <c r="H19" s="110"/>
      <c r="I19" s="111"/>
      <c r="J19" s="110"/>
      <c r="K19" s="110"/>
      <c r="L19" s="115"/>
    </row>
    <row r="20" spans="2:12" ht="24" customHeight="1" x14ac:dyDescent="0.25">
      <c r="B20" s="119"/>
      <c r="C20" s="119"/>
      <c r="D20" s="109"/>
      <c r="E20" s="109"/>
      <c r="F20" s="110"/>
      <c r="G20" s="110"/>
      <c r="H20" s="110"/>
      <c r="I20" s="111"/>
      <c r="J20" s="110"/>
      <c r="K20" s="110"/>
      <c r="L20" s="115"/>
    </row>
    <row r="21" spans="2:12" ht="24" customHeight="1" x14ac:dyDescent="0.25">
      <c r="B21" s="119"/>
      <c r="C21" s="119"/>
      <c r="D21" s="109"/>
      <c r="E21" s="109"/>
      <c r="F21" s="110"/>
      <c r="G21" s="110"/>
      <c r="H21" s="110"/>
      <c r="I21" s="111"/>
      <c r="J21" s="110"/>
      <c r="K21" s="110"/>
      <c r="L21" s="115"/>
    </row>
    <row r="22" spans="2:12" ht="24" customHeight="1" x14ac:dyDescent="0.25">
      <c r="B22" s="119"/>
      <c r="C22" s="119"/>
      <c r="D22" s="109"/>
      <c r="E22" s="109"/>
      <c r="F22" s="110"/>
      <c r="G22" s="110"/>
      <c r="H22" s="110"/>
      <c r="I22" s="111"/>
      <c r="J22" s="110"/>
      <c r="K22" s="110"/>
      <c r="L22" s="115"/>
    </row>
    <row r="23" spans="2:12" ht="24" customHeight="1" x14ac:dyDescent="0.25">
      <c r="B23" s="119"/>
      <c r="C23" s="119"/>
      <c r="D23" s="109"/>
      <c r="E23" s="109"/>
      <c r="F23" s="110"/>
      <c r="G23" s="110"/>
      <c r="H23" s="110"/>
      <c r="I23" s="111"/>
      <c r="J23" s="110"/>
      <c r="K23" s="110"/>
      <c r="L23" s="115"/>
    </row>
  </sheetData>
  <mergeCells count="3">
    <mergeCell ref="E3:G3"/>
    <mergeCell ref="B1:L1"/>
    <mergeCell ref="B2:L2"/>
  </mergeCells>
  <phoneticPr fontId="13" type="noConversion"/>
  <dataValidations count="3">
    <dataValidation type="list" allowBlank="1" showInputMessage="1" showErrorMessage="1" sqref="D5:D23" xr:uid="{00000000-0002-0000-0E00-000000000000}">
      <formula1>"Output,Input,Process"</formula1>
    </dataValidation>
    <dataValidation type="list" allowBlank="1" showInputMessage="1" showErrorMessage="1" sqref="E5:E23" xr:uid="{00000000-0002-0000-0E00-000001000000}">
      <formula1>"Continuous,Discrete"</formula1>
    </dataValidation>
    <dataValidation type="list" allowBlank="1" showInputMessage="1" showErrorMessage="1" sqref="I5:I23" xr:uid="{00000000-0002-0000-0E00-000002000000}">
      <formula1>"yes,no"</formula1>
    </dataValidation>
  </dataValidations>
  <pageMargins left="0.7" right="0.7" top="0.78740157499999996" bottom="0.78740157499999996" header="0.3" footer="0.3"/>
  <pageSetup paperSize="9" scale="68" orientation="landscape" r:id="rId1"/>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F2599-978B-4E4E-8C08-5367D2CB3C65}">
  <sheetPr>
    <tabColor theme="2"/>
    <pageSetUpPr fitToPage="1"/>
  </sheetPr>
  <dimension ref="B1:K28"/>
  <sheetViews>
    <sheetView showGridLines="0" zoomScale="70" zoomScaleNormal="70" zoomScaleSheetLayoutView="100" workbookViewId="0"/>
  </sheetViews>
  <sheetFormatPr defaultColWidth="11.453125" defaultRowHeight="13.5" x14ac:dyDescent="0.3"/>
  <cols>
    <col min="1" max="1" width="5.81640625" style="18" customWidth="1"/>
    <col min="2" max="3" width="1.453125" style="340" customWidth="1"/>
    <col min="4" max="4" width="35.08984375" style="18" customWidth="1"/>
    <col min="5" max="5" width="24.7265625" style="18" customWidth="1"/>
    <col min="6" max="6" width="9.26953125" style="18" customWidth="1"/>
    <col min="7" max="11" width="11.453125" style="18"/>
    <col min="12" max="12" width="7.81640625" style="18" customWidth="1"/>
    <col min="13" max="16384" width="11.453125" style="18"/>
  </cols>
  <sheetData>
    <row r="1" spans="2:11" ht="29.5" customHeight="1" x14ac:dyDescent="0.3">
      <c r="B1" s="339"/>
      <c r="D1" s="521" t="s">
        <v>410</v>
      </c>
      <c r="E1" s="521"/>
      <c r="F1" s="521"/>
      <c r="G1" s="521"/>
      <c r="H1" s="521"/>
      <c r="I1" s="521"/>
      <c r="J1" s="521"/>
      <c r="K1" s="521"/>
    </row>
    <row r="2" spans="2:11" ht="29.5" customHeight="1" x14ac:dyDescent="0.3">
      <c r="B2" s="341"/>
      <c r="D2" s="522" t="str">
        <f>ProjectName</f>
        <v>My project name</v>
      </c>
      <c r="E2" s="522"/>
      <c r="F2" s="522"/>
      <c r="G2" s="522"/>
      <c r="H2" s="522"/>
      <c r="I2" s="522"/>
      <c r="J2" s="522"/>
      <c r="K2" s="522"/>
    </row>
    <row r="4" spans="2:11" ht="19" customHeight="1" x14ac:dyDescent="0.3">
      <c r="B4" s="342"/>
      <c r="D4" s="514" t="s">
        <v>411</v>
      </c>
      <c r="E4" s="514"/>
      <c r="F4" s="514"/>
      <c r="G4" s="514"/>
      <c r="H4" s="514"/>
      <c r="I4" s="514"/>
      <c r="J4" s="514"/>
      <c r="K4" s="514"/>
    </row>
    <row r="5" spans="2:11" ht="7.5" customHeight="1" x14ac:dyDescent="0.35">
      <c r="E5" s="19"/>
      <c r="F5" s="1"/>
      <c r="G5" s="1"/>
    </row>
    <row r="6" spans="2:11" ht="25" customHeight="1" x14ac:dyDescent="0.3">
      <c r="B6" s="343"/>
      <c r="E6" s="512" t="s">
        <v>269</v>
      </c>
      <c r="F6" s="519">
        <v>7</v>
      </c>
      <c r="G6" s="523" t="s">
        <v>413</v>
      </c>
      <c r="H6" s="524"/>
      <c r="I6" s="524"/>
      <c r="J6" s="524"/>
      <c r="K6" s="524"/>
    </row>
    <row r="7" spans="2:11" ht="25" customHeight="1" x14ac:dyDescent="0.3">
      <c r="B7" s="343"/>
      <c r="E7" s="512"/>
      <c r="F7" s="519"/>
      <c r="G7" s="523"/>
      <c r="H7" s="524"/>
      <c r="I7" s="524"/>
      <c r="J7" s="524"/>
      <c r="K7" s="524"/>
    </row>
    <row r="8" spans="2:11" ht="25" customHeight="1" x14ac:dyDescent="0.3">
      <c r="B8" s="344"/>
      <c r="E8" s="512" t="s">
        <v>270</v>
      </c>
      <c r="F8" s="519">
        <v>4</v>
      </c>
      <c r="G8" s="523" t="s">
        <v>414</v>
      </c>
      <c r="H8" s="524"/>
      <c r="I8" s="524"/>
      <c r="J8" s="524"/>
      <c r="K8" s="524"/>
    </row>
    <row r="9" spans="2:11" ht="25" customHeight="1" x14ac:dyDescent="0.3">
      <c r="B9" s="344"/>
      <c r="E9" s="525"/>
      <c r="F9" s="519"/>
      <c r="G9" s="523"/>
      <c r="H9" s="524"/>
      <c r="I9" s="524"/>
      <c r="J9" s="524"/>
      <c r="K9" s="524"/>
    </row>
    <row r="10" spans="2:11" ht="25" customHeight="1" x14ac:dyDescent="0.3">
      <c r="B10" s="344"/>
      <c r="E10" s="508" t="s">
        <v>271</v>
      </c>
      <c r="F10" s="509">
        <f>(2*F6/F8)^2</f>
        <v>12.25</v>
      </c>
      <c r="G10" s="520"/>
      <c r="H10" s="520"/>
      <c r="I10" s="520"/>
      <c r="J10" s="520"/>
      <c r="K10" s="520"/>
    </row>
    <row r="11" spans="2:11" ht="24.5" customHeight="1" x14ac:dyDescent="0.3">
      <c r="B11" s="344"/>
      <c r="E11" s="508"/>
      <c r="F11" s="510"/>
      <c r="G11" s="520"/>
      <c r="H11" s="520"/>
      <c r="I11" s="520"/>
      <c r="J11" s="520"/>
      <c r="K11" s="520"/>
    </row>
    <row r="13" spans="2:11" ht="19.5" customHeight="1" x14ac:dyDescent="0.3">
      <c r="D13" s="514" t="s">
        <v>412</v>
      </c>
      <c r="E13" s="514"/>
      <c r="F13" s="514"/>
      <c r="G13" s="514"/>
      <c r="H13" s="514"/>
      <c r="I13" s="514"/>
      <c r="J13" s="514"/>
      <c r="K13" s="514"/>
    </row>
    <row r="14" spans="2:11" ht="7.5" customHeight="1" x14ac:dyDescent="0.3"/>
    <row r="15" spans="2:11" ht="24" customHeight="1" x14ac:dyDescent="0.3">
      <c r="E15" s="512" t="s">
        <v>272</v>
      </c>
      <c r="F15" s="513">
        <v>0.2</v>
      </c>
      <c r="G15" s="515"/>
      <c r="H15" s="516"/>
      <c r="I15" s="516"/>
      <c r="J15" s="516"/>
      <c r="K15" s="516"/>
    </row>
    <row r="16" spans="2:11" ht="24" customHeight="1" x14ac:dyDescent="0.3">
      <c r="E16" s="512"/>
      <c r="F16" s="513"/>
      <c r="G16" s="515"/>
      <c r="H16" s="516"/>
      <c r="I16" s="516"/>
      <c r="J16" s="516"/>
      <c r="K16" s="516"/>
    </row>
    <row r="17" spans="5:11" ht="24" customHeight="1" x14ac:dyDescent="0.3">
      <c r="E17" s="512" t="s">
        <v>270</v>
      </c>
      <c r="F17" s="513">
        <v>0.05</v>
      </c>
      <c r="G17" s="517" t="s">
        <v>419</v>
      </c>
      <c r="H17" s="518"/>
      <c r="I17" s="518"/>
      <c r="J17" s="518"/>
      <c r="K17" s="518"/>
    </row>
    <row r="18" spans="5:11" ht="24" customHeight="1" x14ac:dyDescent="0.3">
      <c r="E18" s="512"/>
      <c r="F18" s="513"/>
      <c r="G18" s="517"/>
      <c r="H18" s="518"/>
      <c r="I18" s="518"/>
      <c r="J18" s="518"/>
      <c r="K18" s="518"/>
    </row>
    <row r="19" spans="5:11" ht="24" customHeight="1" x14ac:dyDescent="0.3">
      <c r="E19" s="508" t="s">
        <v>271</v>
      </c>
      <c r="F19" s="509">
        <f>((2/F17)^2)*(F15*(1-F15))</f>
        <v>256.00000000000006</v>
      </c>
      <c r="G19" s="511"/>
      <c r="H19" s="511"/>
      <c r="I19" s="511"/>
      <c r="J19" s="511"/>
      <c r="K19" s="511"/>
    </row>
    <row r="20" spans="5:11" ht="15.5" customHeight="1" x14ac:dyDescent="0.3">
      <c r="E20" s="508"/>
      <c r="F20" s="510"/>
      <c r="G20" s="511"/>
      <c r="H20" s="511"/>
      <c r="I20" s="511"/>
      <c r="J20" s="511"/>
      <c r="K20" s="511"/>
    </row>
    <row r="21" spans="5:11" ht="29" customHeight="1" x14ac:dyDescent="0.3"/>
    <row r="22" spans="5:11" ht="29" customHeight="1" x14ac:dyDescent="0.3"/>
    <row r="23" spans="5:11" ht="26" customHeight="1" x14ac:dyDescent="0.3"/>
    <row r="24" spans="5:11" ht="26" customHeight="1" x14ac:dyDescent="0.3"/>
    <row r="25" spans="5:11" ht="18.5" customHeight="1" x14ac:dyDescent="0.3"/>
    <row r="26" spans="5:11" ht="18.5" customHeight="1" x14ac:dyDescent="0.3"/>
    <row r="27" spans="5:11" ht="21" customHeight="1" x14ac:dyDescent="0.3"/>
    <row r="28" spans="5:11" ht="21" customHeight="1" x14ac:dyDescent="0.3"/>
  </sheetData>
  <mergeCells count="22">
    <mergeCell ref="D1:K1"/>
    <mergeCell ref="D2:K2"/>
    <mergeCell ref="D4:K4"/>
    <mergeCell ref="G6:K7"/>
    <mergeCell ref="E8:E9"/>
    <mergeCell ref="F8:F9"/>
    <mergeCell ref="G8:K9"/>
    <mergeCell ref="E10:E11"/>
    <mergeCell ref="F10:F11"/>
    <mergeCell ref="E6:E7"/>
    <mergeCell ref="F6:F7"/>
    <mergeCell ref="G10:K11"/>
    <mergeCell ref="D13:K13"/>
    <mergeCell ref="E15:E16"/>
    <mergeCell ref="F15:F16"/>
    <mergeCell ref="G15:K16"/>
    <mergeCell ref="G17:K18"/>
    <mergeCell ref="E19:E20"/>
    <mergeCell ref="F19:F20"/>
    <mergeCell ref="G19:K20"/>
    <mergeCell ref="E17:E18"/>
    <mergeCell ref="F17:F18"/>
  </mergeCells>
  <pageMargins left="0.75" right="0.75" top="1" bottom="1" header="0.4921259845" footer="0.4921259845"/>
  <pageSetup paperSize="9" scale="66" fitToWidth="2" orientation="portrait" horizontalDpi="200" verticalDpi="2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4">
    <tabColor theme="2"/>
    <pageSetUpPr fitToPage="1"/>
  </sheetPr>
  <dimension ref="A1:Y45"/>
  <sheetViews>
    <sheetView showGridLines="0" zoomScale="90" zoomScaleNormal="90" workbookViewId="0">
      <pane xSplit="1" ySplit="2" topLeftCell="B3" activePane="bottomRight" state="frozen"/>
      <selection pane="topRight" activeCell="B1" sqref="B1"/>
      <selection pane="bottomLeft" activeCell="A3" sqref="A3"/>
      <selection pane="bottomRight"/>
    </sheetView>
  </sheetViews>
  <sheetFormatPr defaultColWidth="11.453125" defaultRowHeight="13.5" x14ac:dyDescent="0.25"/>
  <cols>
    <col min="1" max="1" width="5.90625" style="1" customWidth="1"/>
    <col min="2" max="3" width="8.81640625" style="1" customWidth="1"/>
    <col min="4" max="4" width="15.453125" style="1" customWidth="1"/>
    <col min="5" max="5" width="11.36328125" style="1" customWidth="1"/>
    <col min="6" max="17" width="11.453125" style="1"/>
    <col min="18" max="18" width="0.26953125" style="1" customWidth="1"/>
    <col min="19" max="19" width="7.6328125" style="1" customWidth="1"/>
    <col min="20" max="21" width="10.36328125" style="1" customWidth="1"/>
    <col min="22" max="25" width="8.90625" style="1" customWidth="1"/>
    <col min="26" max="16384" width="11.453125" style="1"/>
  </cols>
  <sheetData>
    <row r="1" spans="1:25" ht="29.5" customHeight="1" x14ac:dyDescent="0.25">
      <c r="B1" s="448" t="s">
        <v>368</v>
      </c>
      <c r="C1" s="448"/>
      <c r="D1" s="448"/>
      <c r="E1" s="448"/>
      <c r="F1" s="448"/>
      <c r="G1" s="448"/>
      <c r="H1" s="448"/>
      <c r="I1" s="448"/>
      <c r="J1" s="448"/>
      <c r="K1" s="448"/>
      <c r="L1" s="448"/>
      <c r="M1" s="448"/>
      <c r="N1" s="448"/>
      <c r="O1" s="448"/>
      <c r="P1" s="448"/>
      <c r="Q1" s="448"/>
    </row>
    <row r="2" spans="1:25" ht="29.5" customHeight="1" x14ac:dyDescent="0.25">
      <c r="B2" s="447" t="str">
        <f>ProjectName</f>
        <v>My project name</v>
      </c>
      <c r="C2" s="447"/>
      <c r="D2" s="447"/>
      <c r="E2" s="447"/>
      <c r="F2" s="447"/>
      <c r="G2" s="447"/>
      <c r="H2" s="447"/>
      <c r="I2" s="447"/>
      <c r="J2" s="447"/>
      <c r="K2" s="447"/>
      <c r="L2" s="447"/>
      <c r="M2" s="447"/>
      <c r="N2" s="447"/>
      <c r="O2" s="447"/>
      <c r="P2" s="447"/>
      <c r="Q2" s="447"/>
      <c r="R2" s="26"/>
    </row>
    <row r="3" spans="1:25" ht="14.5" customHeight="1" x14ac:dyDescent="0.35">
      <c r="B3" s="542"/>
      <c r="C3" s="542"/>
      <c r="D3" s="542"/>
      <c r="E3" s="226"/>
      <c r="F3" s="26"/>
      <c r="G3" s="26"/>
      <c r="H3" s="26"/>
      <c r="I3" s="26"/>
      <c r="J3" s="27"/>
      <c r="K3" s="26"/>
      <c r="L3" s="26"/>
      <c r="M3" s="26"/>
      <c r="N3" s="26"/>
      <c r="O3" s="26"/>
      <c r="P3" s="26"/>
      <c r="Q3" s="26"/>
      <c r="R3" s="26"/>
      <c r="T3" s="268" t="s">
        <v>389</v>
      </c>
      <c r="U3" s="268"/>
      <c r="V3" s="268"/>
      <c r="W3" s="268"/>
      <c r="X3" s="268"/>
      <c r="Y3" s="268"/>
    </row>
    <row r="4" spans="1:25" ht="14.5" customHeight="1" x14ac:dyDescent="0.35">
      <c r="B4" s="549" t="s">
        <v>202</v>
      </c>
      <c r="C4" s="550"/>
      <c r="D4" s="551">
        <v>80</v>
      </c>
      <c r="E4" s="551"/>
      <c r="F4" s="26"/>
      <c r="G4" s="26"/>
      <c r="H4" s="26"/>
      <c r="I4" s="26"/>
      <c r="J4" s="27"/>
      <c r="K4" s="26"/>
      <c r="L4" s="26"/>
      <c r="M4" s="26"/>
      <c r="N4" s="26"/>
      <c r="O4" s="26"/>
      <c r="P4" s="26"/>
      <c r="Q4" s="26"/>
      <c r="R4" s="26"/>
      <c r="T4" s="263" t="s">
        <v>96</v>
      </c>
      <c r="U4" s="263" t="s">
        <v>97</v>
      </c>
      <c r="V4" s="263" t="s">
        <v>98</v>
      </c>
      <c r="W4" s="263" t="s">
        <v>99</v>
      </c>
      <c r="X4" s="263" t="s">
        <v>100</v>
      </c>
      <c r="Y4" s="264" t="s">
        <v>101</v>
      </c>
    </row>
    <row r="5" spans="1:25" ht="14.5" customHeight="1" x14ac:dyDescent="0.35">
      <c r="B5" s="549" t="s">
        <v>201</v>
      </c>
      <c r="C5" s="550"/>
      <c r="D5" s="551">
        <v>120</v>
      </c>
      <c r="E5" s="551"/>
      <c r="F5" s="26"/>
      <c r="G5" s="26"/>
      <c r="H5" s="26"/>
      <c r="I5" s="26"/>
      <c r="J5" s="27"/>
      <c r="K5" s="26"/>
      <c r="L5" s="26"/>
      <c r="M5" s="26"/>
      <c r="N5" s="26"/>
      <c r="O5" s="26"/>
      <c r="P5" s="26"/>
      <c r="Q5" s="26"/>
      <c r="R5" s="26"/>
      <c r="T5" s="106">
        <v>39814</v>
      </c>
      <c r="U5" s="107">
        <v>122.71899999999999</v>
      </c>
      <c r="V5" s="105"/>
      <c r="W5" s="104">
        <f>IF(Data[[#This Row],[Data]]&lt;&gt;"",$D$12,"")</f>
        <v>66.616972738461527</v>
      </c>
      <c r="X5" s="104">
        <f>IF(Data[[#This Row],[Data]]&lt;&gt;"",$D$11,"")</f>
        <v>136.56795033846154</v>
      </c>
      <c r="Y5" s="262">
        <f>IF(Data[[#This Row],[Data]]&lt;&gt;"",D$7,"")</f>
        <v>101.59246153846154</v>
      </c>
    </row>
    <row r="6" spans="1:25" ht="14.5" customHeight="1" x14ac:dyDescent="0.35">
      <c r="B6" s="265"/>
      <c r="C6" s="265"/>
      <c r="D6" s="225"/>
      <c r="E6" s="226"/>
      <c r="F6" s="26"/>
      <c r="G6" s="26"/>
      <c r="H6" s="26"/>
      <c r="I6" s="26"/>
      <c r="J6" s="27"/>
      <c r="K6" s="26"/>
      <c r="L6" s="26"/>
      <c r="M6" s="26"/>
      <c r="N6" s="26"/>
      <c r="O6" s="26"/>
      <c r="P6" s="26"/>
      <c r="Q6" s="26"/>
      <c r="R6" s="26"/>
      <c r="T6" s="106">
        <v>39815</v>
      </c>
      <c r="U6" s="107">
        <v>113.18899999999999</v>
      </c>
      <c r="V6" s="105">
        <f>IF(Data[[#This Row],[Data]]&lt;&gt;"",ABS(U6-U5),"")</f>
        <v>9.5300000000000011</v>
      </c>
      <c r="W6" s="104">
        <f>IF(Data[[#This Row],[Data]]&lt;&gt;"",$D$12,"")</f>
        <v>66.616972738461527</v>
      </c>
      <c r="X6" s="104">
        <f>IF(Data[[#This Row],[Data]]&lt;&gt;"",$D$11,"")</f>
        <v>136.56795033846154</v>
      </c>
      <c r="Y6" s="262">
        <f>IF(Data[[#This Row],[Data]]&lt;&gt;"",D$7,"")</f>
        <v>101.59246153846154</v>
      </c>
    </row>
    <row r="7" spans="1:25" ht="14.5" customHeight="1" x14ac:dyDescent="0.35">
      <c r="B7" s="543" t="s">
        <v>101</v>
      </c>
      <c r="C7" s="533"/>
      <c r="D7" s="538">
        <f>AVERAGE(Data[Data])</f>
        <v>101.59246153846154</v>
      </c>
      <c r="E7" s="538"/>
      <c r="F7" s="26"/>
      <c r="G7" s="26"/>
      <c r="H7" s="26"/>
      <c r="I7" s="26"/>
      <c r="J7" s="27"/>
      <c r="K7" s="26"/>
      <c r="L7" s="26"/>
      <c r="M7" s="26"/>
      <c r="N7" s="26"/>
      <c r="O7" s="26"/>
      <c r="P7" s="26"/>
      <c r="Q7" s="26"/>
      <c r="R7" s="26"/>
      <c r="T7" s="106">
        <v>39816</v>
      </c>
      <c r="U7" s="107">
        <v>98.052000000000007</v>
      </c>
      <c r="V7" s="105">
        <f>IF(Data[[#This Row],[Data]]&lt;&gt;"",ABS(U7-U6),"")</f>
        <v>15.136999999999986</v>
      </c>
      <c r="W7" s="104">
        <f>IF(Data[[#This Row],[Data]]&lt;&gt;"",$D$12,"")</f>
        <v>66.616972738461527</v>
      </c>
      <c r="X7" s="104">
        <f>IF(Data[[#This Row],[Data]]&lt;&gt;"",$D$11,"")</f>
        <v>136.56795033846154</v>
      </c>
      <c r="Y7" s="262">
        <f>IF(Data[[#This Row],[Data]]&lt;&gt;"",D$7,"")</f>
        <v>101.59246153846154</v>
      </c>
    </row>
    <row r="8" spans="1:25" ht="14.5" customHeight="1" x14ac:dyDescent="0.35">
      <c r="B8" s="544" t="s">
        <v>434</v>
      </c>
      <c r="C8" s="526"/>
      <c r="D8" s="539">
        <f>AVERAGE(Data[MR])</f>
        <v>13.148679999999999</v>
      </c>
      <c r="E8" s="539"/>
      <c r="F8" s="26"/>
      <c r="G8" s="26"/>
      <c r="H8" s="26"/>
      <c r="I8" s="26"/>
      <c r="J8" s="27"/>
      <c r="K8" s="26"/>
      <c r="L8" s="26"/>
      <c r="M8" s="26"/>
      <c r="N8" s="26"/>
      <c r="O8" s="26"/>
      <c r="P8" s="26"/>
      <c r="Q8" s="26"/>
      <c r="R8" s="26"/>
      <c r="T8" s="106">
        <v>39817</v>
      </c>
      <c r="U8" s="107">
        <v>107.934</v>
      </c>
      <c r="V8" s="105">
        <f>IF(Data[[#This Row],[Data]]&lt;&gt;"",ABS(U8-U7),"")</f>
        <v>9.8819999999999908</v>
      </c>
      <c r="W8" s="104">
        <f>IF(Data[[#This Row],[Data]]&lt;&gt;"",$D$12,"")</f>
        <v>66.616972738461527</v>
      </c>
      <c r="X8" s="104">
        <f>IF(Data[[#This Row],[Data]]&lt;&gt;"",$D$11,"")</f>
        <v>136.56795033846154</v>
      </c>
      <c r="Y8" s="262">
        <f>IF(Data[[#This Row],[Data]]&lt;&gt;"",D$7,"")</f>
        <v>101.59246153846154</v>
      </c>
    </row>
    <row r="9" spans="1:25" ht="14.5" customHeight="1" x14ac:dyDescent="0.35">
      <c r="B9" s="545" t="s">
        <v>388</v>
      </c>
      <c r="C9" s="546"/>
      <c r="D9" s="547">
        <f>_xlfn.STDEV.S(Data[Data])</f>
        <v>11.557485827742205</v>
      </c>
      <c r="E9" s="548"/>
      <c r="F9" s="26"/>
      <c r="G9" s="26"/>
      <c r="H9" s="26"/>
      <c r="I9" s="26"/>
      <c r="J9" s="27"/>
      <c r="K9" s="26"/>
      <c r="L9" s="26"/>
      <c r="M9" s="26"/>
      <c r="N9" s="26"/>
      <c r="O9" s="26"/>
      <c r="P9" s="26"/>
      <c r="Q9" s="26"/>
      <c r="R9" s="26"/>
      <c r="T9" s="106">
        <v>39818</v>
      </c>
      <c r="U9" s="107">
        <v>107.872</v>
      </c>
      <c r="V9" s="105">
        <f>IF(Data[[#This Row],[Data]]&lt;&gt;"",ABS(U9-U8),"")</f>
        <v>6.1999999999997613E-2</v>
      </c>
      <c r="W9" s="104">
        <f>IF(Data[[#This Row],[Data]]&lt;&gt;"",$D$12,"")</f>
        <v>66.616972738461527</v>
      </c>
      <c r="X9" s="104">
        <f>IF(Data[[#This Row],[Data]]&lt;&gt;"",$D$11,"")</f>
        <v>136.56795033846154</v>
      </c>
      <c r="Y9" s="262">
        <f>IF(Data[[#This Row],[Data]]&lt;&gt;"",D$7,"")</f>
        <v>101.59246153846154</v>
      </c>
    </row>
    <row r="10" spans="1:25" ht="14.5" customHeight="1" x14ac:dyDescent="0.35">
      <c r="B10" s="267"/>
      <c r="C10" s="266"/>
      <c r="D10" s="225"/>
      <c r="E10" s="226"/>
      <c r="F10" s="26"/>
      <c r="G10" s="26"/>
      <c r="H10" s="26"/>
      <c r="I10" s="26"/>
      <c r="J10" s="27"/>
      <c r="K10" s="26"/>
      <c r="L10" s="26"/>
      <c r="M10" s="26"/>
      <c r="N10" s="26"/>
      <c r="O10" s="26"/>
      <c r="P10" s="26"/>
      <c r="Q10" s="26"/>
      <c r="R10" s="26"/>
      <c r="T10" s="106">
        <v>39818</v>
      </c>
      <c r="U10" s="107">
        <v>101</v>
      </c>
      <c r="V10" s="105">
        <f>IF(Data[[#This Row],[Data]]&lt;&gt;"",ABS(U10-U9),"")</f>
        <v>6.8719999999999999</v>
      </c>
      <c r="W10" s="104">
        <f>IF(Data[[#This Row],[Data]]&lt;&gt;"",$D$12,"")</f>
        <v>66.616972738461527</v>
      </c>
      <c r="X10" s="104">
        <f>IF(Data[[#This Row],[Data]]&lt;&gt;"",$D$11,"")</f>
        <v>136.56795033846154</v>
      </c>
      <c r="Y10" s="262">
        <f>IF(Data[[#This Row],[Data]]&lt;&gt;"",D$7,"")</f>
        <v>101.59246153846154</v>
      </c>
    </row>
    <row r="11" spans="1:25" ht="14.5" customHeight="1" x14ac:dyDescent="0.35">
      <c r="B11" s="526" t="s">
        <v>100</v>
      </c>
      <c r="C11" s="527"/>
      <c r="D11" s="540">
        <f>XBar1+2.66*RBar</f>
        <v>136.56795033846154</v>
      </c>
      <c r="E11" s="541"/>
      <c r="F11" s="26"/>
      <c r="G11" s="26"/>
      <c r="H11" s="26"/>
      <c r="I11" s="26"/>
      <c r="J11" s="27"/>
      <c r="K11" s="26"/>
      <c r="L11" s="26"/>
      <c r="M11" s="26"/>
      <c r="N11" s="26"/>
      <c r="O11" s="26"/>
      <c r="P11" s="26"/>
      <c r="Q11" s="26"/>
      <c r="R11" s="26"/>
      <c r="T11" s="106">
        <v>39819</v>
      </c>
      <c r="U11" s="107">
        <v>93.367999999999995</v>
      </c>
      <c r="V11" s="105">
        <f>IF(Data[[#This Row],[Data]]&lt;&gt;"",ABS(U11-U10),"")</f>
        <v>7.632000000000005</v>
      </c>
      <c r="W11" s="104">
        <f>IF(Data[[#This Row],[Data]]&lt;&gt;"",$D$12,"")</f>
        <v>66.616972738461527</v>
      </c>
      <c r="X11" s="104">
        <f>IF(Data[[#This Row],[Data]]&lt;&gt;"",$D$11,"")</f>
        <v>136.56795033846154</v>
      </c>
      <c r="Y11" s="262">
        <f>IF(Data[[#This Row],[Data]]&lt;&gt;"",D$7,"")</f>
        <v>101.59246153846154</v>
      </c>
    </row>
    <row r="12" spans="1:25" ht="14.5" customHeight="1" x14ac:dyDescent="0.35">
      <c r="B12" s="526" t="s">
        <v>99</v>
      </c>
      <c r="C12" s="527"/>
      <c r="D12" s="540">
        <f>XBar1-2.66*RBar</f>
        <v>66.616972738461527</v>
      </c>
      <c r="E12" s="541"/>
      <c r="F12" s="26"/>
      <c r="G12" s="26"/>
      <c r="H12" s="26"/>
      <c r="I12" s="26"/>
      <c r="J12" s="27"/>
      <c r="K12" s="26"/>
      <c r="L12" s="26"/>
      <c r="M12" s="26"/>
      <c r="N12" s="26"/>
      <c r="O12" s="26"/>
      <c r="P12" s="26"/>
      <c r="Q12" s="26"/>
      <c r="R12" s="26"/>
      <c r="T12" s="106">
        <v>39820</v>
      </c>
      <c r="U12" s="107">
        <v>114.85299999999999</v>
      </c>
      <c r="V12" s="105">
        <f>IF(Data[[#This Row],[Data]]&lt;&gt;"",ABS(U12-U11),"")</f>
        <v>21.484999999999999</v>
      </c>
      <c r="W12" s="104">
        <f>IF(Data[[#This Row],[Data]]&lt;&gt;"",$D$12,"")</f>
        <v>66.616972738461527</v>
      </c>
      <c r="X12" s="104">
        <f>IF(Data[[#This Row],[Data]]&lt;&gt;"",$D$11,"")</f>
        <v>136.56795033846154</v>
      </c>
      <c r="Y12" s="262">
        <f>IF(Data[[#This Row],[Data]]&lt;&gt;"",D$7,"")</f>
        <v>101.59246153846154</v>
      </c>
    </row>
    <row r="13" spans="1:25" ht="15" x14ac:dyDescent="0.3">
      <c r="B13" s="266"/>
      <c r="C13" s="266"/>
      <c r="F13" s="26"/>
      <c r="G13" s="26"/>
      <c r="H13" s="26"/>
      <c r="I13" s="26"/>
      <c r="J13" s="26"/>
      <c r="K13" s="26"/>
      <c r="L13" s="26"/>
      <c r="M13" s="26"/>
      <c r="N13" s="26"/>
      <c r="O13" s="26"/>
      <c r="P13" s="26"/>
      <c r="Q13" s="26"/>
      <c r="R13" s="26"/>
      <c r="T13" s="106">
        <v>39821</v>
      </c>
      <c r="U13" s="107">
        <v>89.11</v>
      </c>
      <c r="V13" s="105">
        <f>IF(Data[[#This Row],[Data]]&lt;&gt;"",ABS(U13-U12),"")</f>
        <v>25.742999999999995</v>
      </c>
      <c r="W13" s="104">
        <f>IF(Data[[#This Row],[Data]]&lt;&gt;"",$D$12,"")</f>
        <v>66.616972738461527</v>
      </c>
      <c r="X13" s="104">
        <f>IF(Data[[#This Row],[Data]]&lt;&gt;"",$D$11,"")</f>
        <v>136.56795033846154</v>
      </c>
      <c r="Y13" s="262">
        <f>IF(Data[[#This Row],[Data]]&lt;&gt;"",D$7,"")</f>
        <v>101.59246153846154</v>
      </c>
    </row>
    <row r="14" spans="1:25" ht="15" x14ac:dyDescent="0.3">
      <c r="B14" s="526" t="s">
        <v>386</v>
      </c>
      <c r="C14" s="527"/>
      <c r="D14" s="528">
        <f>IF(AND(D4&lt;&gt;"",D5&lt;&gt;""),MIN((D5-XBar1)/(2.66*RBar),(XBar1-D4)/(2.66*RBar)),IF(D4&lt;&gt;"",(XBar1-D4)/(2.66*RBar),IF(D5&lt;&gt;"",(D5-XBar1)/(2.66*RBar),"")))</f>
        <v>0.52629824751837251</v>
      </c>
      <c r="E14" s="529"/>
      <c r="F14" s="26"/>
      <c r="G14" s="26"/>
      <c r="H14" s="26"/>
      <c r="I14" s="26"/>
      <c r="J14" s="26"/>
      <c r="K14" s="26"/>
      <c r="L14" s="26"/>
      <c r="M14" s="26"/>
      <c r="N14" s="26"/>
      <c r="O14" s="26"/>
      <c r="P14" s="26"/>
      <c r="Q14" s="26"/>
      <c r="R14" s="26"/>
      <c r="T14" s="106">
        <v>39822</v>
      </c>
      <c r="U14" s="107">
        <v>99.141999999999996</v>
      </c>
      <c r="V14" s="105">
        <f>IF(Data[[#This Row],[Data]]&lt;&gt;"",ABS(U14-U13),"")</f>
        <v>10.031999999999996</v>
      </c>
      <c r="W14" s="104">
        <f>IF(Data[[#This Row],[Data]]&lt;&gt;"",$D$12,"")</f>
        <v>66.616972738461527</v>
      </c>
      <c r="X14" s="104">
        <f>IF(Data[[#This Row],[Data]]&lt;&gt;"",$D$11,"")</f>
        <v>136.56795033846154</v>
      </c>
      <c r="Y14" s="262">
        <f>IF(Data[[#This Row],[Data]]&lt;&gt;"",D$7,"")</f>
        <v>101.59246153846154</v>
      </c>
    </row>
    <row r="15" spans="1:25" ht="15" x14ac:dyDescent="0.3">
      <c r="B15" s="530" t="s">
        <v>471</v>
      </c>
      <c r="C15" s="531"/>
      <c r="D15" s="531"/>
      <c r="E15" s="532"/>
      <c r="F15" s="26"/>
      <c r="G15" s="26"/>
      <c r="H15" s="26"/>
      <c r="I15" s="26"/>
      <c r="J15" s="26"/>
      <c r="K15" s="26"/>
      <c r="L15" s="26"/>
      <c r="M15" s="26"/>
      <c r="N15" s="26"/>
      <c r="O15" s="26"/>
      <c r="P15" s="26"/>
      <c r="Q15" s="26"/>
      <c r="R15" s="26"/>
      <c r="T15" s="106">
        <v>39823</v>
      </c>
      <c r="U15" s="107">
        <v>99.757999999999996</v>
      </c>
      <c r="V15" s="105">
        <f>IF(Data[[#This Row],[Data]]&lt;&gt;"",ABS(U15-U14),"")</f>
        <v>0.61599999999999966</v>
      </c>
      <c r="W15" s="104">
        <f>IF(Data[[#This Row],[Data]]&lt;&gt;"",$D$12,"")</f>
        <v>66.616972738461527</v>
      </c>
      <c r="X15" s="104">
        <f>IF(Data[[#This Row],[Data]]&lt;&gt;"",$D$11,"")</f>
        <v>136.56795033846154</v>
      </c>
      <c r="Y15" s="262">
        <f>IF(Data[[#This Row],[Data]]&lt;&gt;"",D$7,"")</f>
        <v>101.59246153846154</v>
      </c>
    </row>
    <row r="16" spans="1:25" ht="15" customHeight="1" x14ac:dyDescent="0.3">
      <c r="A16" s="42"/>
      <c r="B16" s="526" t="s">
        <v>387</v>
      </c>
      <c r="C16" s="527"/>
      <c r="D16" s="528">
        <f>IF(AND(D4&lt;&gt;"",D5&lt;&gt;""),MIN((D5-XBar1)/(3*D9),(XBar1-D4)/(3*D9)),IF(D4&lt;&gt;"",(XBar1-D4)/(3*D9),IF(D5&lt;&gt;"",(D5-XBar1)/(3*D9),"")))</f>
        <v>0.53089800370923868</v>
      </c>
      <c r="E16" s="529"/>
      <c r="F16" s="26"/>
      <c r="G16" s="26"/>
      <c r="H16" s="26"/>
      <c r="I16" s="26"/>
      <c r="J16" s="26"/>
      <c r="K16" s="26"/>
      <c r="L16" s="26"/>
      <c r="M16" s="26"/>
      <c r="N16" s="26"/>
      <c r="O16" s="26"/>
      <c r="P16" s="26"/>
      <c r="Q16" s="26"/>
      <c r="R16" s="26"/>
      <c r="T16" s="106">
        <v>39824</v>
      </c>
      <c r="U16" s="107">
        <v>110.285</v>
      </c>
      <c r="V16" s="105">
        <f>IF(Data[[#This Row],[Data]]&lt;&gt;"",ABS(U16-U15),"")</f>
        <v>10.527000000000001</v>
      </c>
      <c r="W16" s="104">
        <f>IF(Data[[#This Row],[Data]]&lt;&gt;"",$D$12,"")</f>
        <v>66.616972738461527</v>
      </c>
      <c r="X16" s="104">
        <f>IF(Data[[#This Row],[Data]]&lt;&gt;"",$D$11,"")</f>
        <v>136.56795033846154</v>
      </c>
      <c r="Y16" s="262">
        <f>IF(Data[[#This Row],[Data]]&lt;&gt;"",D$7,"")</f>
        <v>101.59246153846154</v>
      </c>
    </row>
    <row r="17" spans="1:25" ht="15" customHeight="1" x14ac:dyDescent="0.3">
      <c r="A17" s="42"/>
      <c r="B17" s="537" t="s">
        <v>472</v>
      </c>
      <c r="C17" s="537"/>
      <c r="D17" s="537"/>
      <c r="E17" s="537"/>
      <c r="F17" s="26"/>
      <c r="G17" s="26"/>
      <c r="H17" s="26"/>
      <c r="I17" s="26"/>
      <c r="J17" s="26"/>
      <c r="K17" s="26"/>
      <c r="L17" s="26"/>
      <c r="M17" s="26"/>
      <c r="N17" s="26"/>
      <c r="O17" s="26"/>
      <c r="P17" s="26"/>
      <c r="Q17" s="26"/>
      <c r="R17" s="26"/>
      <c r="T17" s="106">
        <v>39825</v>
      </c>
      <c r="U17" s="107">
        <v>80.465999999999994</v>
      </c>
      <c r="V17" s="105">
        <f>IF(Data[[#This Row],[Data]]&lt;&gt;"",ABS(U17-U16),"")</f>
        <v>29.819000000000003</v>
      </c>
      <c r="W17" s="104">
        <f>IF(Data[[#This Row],[Data]]&lt;&gt;"",$D$12,"")</f>
        <v>66.616972738461527</v>
      </c>
      <c r="X17" s="104">
        <f>IF(Data[[#This Row],[Data]]&lt;&gt;"",$D$11,"")</f>
        <v>136.56795033846154</v>
      </c>
      <c r="Y17" s="262">
        <f>IF(Data[[#This Row],[Data]]&lt;&gt;"",D$7,"")</f>
        <v>101.59246153846154</v>
      </c>
    </row>
    <row r="18" spans="1:25" ht="15" x14ac:dyDescent="0.3">
      <c r="B18" s="266"/>
      <c r="C18" s="266"/>
      <c r="F18" s="26"/>
      <c r="G18" s="26"/>
      <c r="H18" s="26"/>
      <c r="I18" s="26"/>
      <c r="J18" s="26"/>
      <c r="K18" s="26"/>
      <c r="L18" s="26"/>
      <c r="M18" s="26"/>
      <c r="N18" s="26"/>
      <c r="O18" s="26"/>
      <c r="P18" s="26"/>
      <c r="Q18" s="26"/>
      <c r="R18" s="26"/>
      <c r="T18" s="106">
        <v>39826</v>
      </c>
      <c r="U18" s="107">
        <v>89.602999999999994</v>
      </c>
      <c r="V18" s="105">
        <f>IF(Data[[#This Row],[Data]]&lt;&gt;"",ABS(U18-U17),"")</f>
        <v>9.1370000000000005</v>
      </c>
      <c r="W18" s="104">
        <f>IF(Data[[#This Row],[Data]]&lt;&gt;"",$D$12,"")</f>
        <v>66.616972738461527</v>
      </c>
      <c r="X18" s="104">
        <f>IF(Data[[#This Row],[Data]]&lt;&gt;"",$D$11,"")</f>
        <v>136.56795033846154</v>
      </c>
      <c r="Y18" s="262">
        <f>IF(Data[[#This Row],[Data]]&lt;&gt;"",D$7,"")</f>
        <v>101.59246153846154</v>
      </c>
    </row>
    <row r="19" spans="1:25" ht="15" x14ac:dyDescent="0.3">
      <c r="A19" s="42"/>
      <c r="B19" s="533" t="s">
        <v>390</v>
      </c>
      <c r="C19" s="534"/>
      <c r="D19" s="535">
        <f>1-(1-NORMSDIST(D20)+1-NORMSDIST(D21))</f>
        <v>0.91352309492585293</v>
      </c>
      <c r="E19" s="536"/>
      <c r="F19" s="26"/>
      <c r="G19" s="26"/>
      <c r="H19" s="26"/>
      <c r="I19" s="26"/>
      <c r="J19" s="26"/>
      <c r="K19" s="26"/>
      <c r="L19" s="26"/>
      <c r="M19" s="26"/>
      <c r="N19" s="26"/>
      <c r="O19" s="26"/>
      <c r="P19" s="26"/>
      <c r="Q19" s="26"/>
      <c r="R19" s="26"/>
      <c r="T19" s="106">
        <v>39827</v>
      </c>
      <c r="U19" s="107">
        <v>106.41500000000001</v>
      </c>
      <c r="V19" s="105">
        <f>IF(Data[[#This Row],[Data]]&lt;&gt;"",ABS(U19-U18),"")</f>
        <v>16.812000000000012</v>
      </c>
      <c r="W19" s="104">
        <f>IF(Data[[#This Row],[Data]]&lt;&gt;"",$D$12,"")</f>
        <v>66.616972738461527</v>
      </c>
      <c r="X19" s="104">
        <f>IF(Data[[#This Row],[Data]]&lt;&gt;"",$D$11,"")</f>
        <v>136.56795033846154</v>
      </c>
      <c r="Y19" s="262">
        <f>IF(Data[[#This Row],[Data]]&lt;&gt;"",D$7,"")</f>
        <v>101.59246153846154</v>
      </c>
    </row>
    <row r="20" spans="1:25" ht="15" x14ac:dyDescent="0.3">
      <c r="B20" s="533" t="s">
        <v>435</v>
      </c>
      <c r="C20" s="534"/>
      <c r="D20" s="350">
        <f>(D5-XBar1)/(D9)</f>
        <v>1.5926940111277161</v>
      </c>
      <c r="E20" s="351">
        <f>NORMSDIST(D20)</f>
        <v>0.9443855741401711</v>
      </c>
      <c r="F20" s="26"/>
      <c r="G20" s="26"/>
      <c r="H20" s="26"/>
      <c r="I20" s="26"/>
      <c r="J20" s="26"/>
      <c r="K20" s="26"/>
      <c r="L20" s="26"/>
      <c r="M20" s="26"/>
      <c r="N20" s="26"/>
      <c r="O20" s="26"/>
      <c r="P20" s="26"/>
      <c r="Q20" s="26"/>
      <c r="R20" s="26"/>
      <c r="T20" s="106">
        <v>39828</v>
      </c>
      <c r="U20" s="107">
        <v>94.188000000000002</v>
      </c>
      <c r="V20" s="105">
        <f>IF(Data[[#This Row],[Data]]&lt;&gt;"",ABS(U20-U19),"")</f>
        <v>12.227000000000004</v>
      </c>
      <c r="W20" s="104">
        <f>IF(Data[[#This Row],[Data]]&lt;&gt;"",$D$12,"")</f>
        <v>66.616972738461527</v>
      </c>
      <c r="X20" s="104">
        <f>IF(Data[[#This Row],[Data]]&lt;&gt;"",$D$11,"")</f>
        <v>136.56795033846154</v>
      </c>
      <c r="Y20" s="262">
        <f>IF(Data[[#This Row],[Data]]&lt;&gt;"",D$7,"")</f>
        <v>101.59246153846154</v>
      </c>
    </row>
    <row r="21" spans="1:25" ht="15" x14ac:dyDescent="0.3">
      <c r="B21" s="533" t="s">
        <v>436</v>
      </c>
      <c r="C21" s="534"/>
      <c r="D21" s="350">
        <f>(XBar1-D4)/(D9)</f>
        <v>1.8682663219566065</v>
      </c>
      <c r="E21" s="351">
        <f>NORMSDIST(D21)</f>
        <v>0.96913752078568194</v>
      </c>
      <c r="F21" s="26"/>
      <c r="G21" s="26"/>
      <c r="H21" s="26"/>
      <c r="I21" s="26"/>
      <c r="J21" s="26"/>
      <c r="K21" s="26"/>
      <c r="L21" s="26"/>
      <c r="M21" s="26"/>
      <c r="N21" s="26"/>
      <c r="O21" s="26"/>
      <c r="P21" s="26"/>
      <c r="Q21" s="26"/>
      <c r="R21" s="26"/>
      <c r="T21" s="106">
        <v>39829</v>
      </c>
      <c r="U21" s="107">
        <v>87.998000000000005</v>
      </c>
      <c r="V21" s="105">
        <f>IF(Data[[#This Row],[Data]]&lt;&gt;"",ABS(U21-U20),"")</f>
        <v>6.1899999999999977</v>
      </c>
      <c r="W21" s="104">
        <f>IF(Data[[#This Row],[Data]]&lt;&gt;"",$D$12,"")</f>
        <v>66.616972738461527</v>
      </c>
      <c r="X21" s="104">
        <f>IF(Data[[#This Row],[Data]]&lt;&gt;"",$D$11,"")</f>
        <v>136.56795033846154</v>
      </c>
      <c r="Y21" s="262">
        <f>IF(Data[[#This Row],[Data]]&lt;&gt;"",D$7,"")</f>
        <v>101.59246153846154</v>
      </c>
    </row>
    <row r="22" spans="1:25" ht="15" x14ac:dyDescent="0.3">
      <c r="F22" s="26"/>
      <c r="G22" s="26"/>
      <c r="H22" s="26"/>
      <c r="I22" s="26"/>
      <c r="J22" s="26"/>
      <c r="K22" s="26"/>
      <c r="L22" s="26"/>
      <c r="M22" s="26"/>
      <c r="N22" s="26"/>
      <c r="O22" s="26"/>
      <c r="P22" s="26"/>
      <c r="Q22" s="26"/>
      <c r="R22" s="26"/>
      <c r="T22" s="106">
        <v>39830</v>
      </c>
      <c r="U22" s="107">
        <v>134</v>
      </c>
      <c r="V22" s="105">
        <f>IF(Data[[#This Row],[Data]]&lt;&gt;"",ABS(U22-U21),"")</f>
        <v>46.001999999999995</v>
      </c>
      <c r="W22" s="104">
        <f>IF(Data[[#This Row],[Data]]&lt;&gt;"",$D$12,"")</f>
        <v>66.616972738461527</v>
      </c>
      <c r="X22" s="104">
        <f>IF(Data[[#This Row],[Data]]&lt;&gt;"",$D$11,"")</f>
        <v>136.56795033846154</v>
      </c>
      <c r="Y22" s="262">
        <f>IF(Data[[#This Row],[Data]]&lt;&gt;"",D$7,"")</f>
        <v>101.59246153846154</v>
      </c>
    </row>
    <row r="23" spans="1:25" ht="15" x14ac:dyDescent="0.3">
      <c r="D23" s="349"/>
      <c r="F23" s="26"/>
      <c r="G23" s="26"/>
      <c r="H23" s="26"/>
      <c r="I23" s="26"/>
      <c r="J23" s="26"/>
      <c r="K23" s="26"/>
      <c r="L23" s="26"/>
      <c r="M23" s="26"/>
      <c r="N23" s="26"/>
      <c r="O23" s="26"/>
      <c r="P23" s="26"/>
      <c r="Q23" s="26"/>
      <c r="R23" s="26"/>
      <c r="T23" s="106">
        <v>39831</v>
      </c>
      <c r="U23" s="107">
        <v>91.183999999999997</v>
      </c>
      <c r="V23" s="105">
        <f>IF(Data[[#This Row],[Data]]&lt;&gt;"",ABS(U23-U22),"")</f>
        <v>42.816000000000003</v>
      </c>
      <c r="W23" s="104">
        <f>IF(Data[[#This Row],[Data]]&lt;&gt;"",$D$12,"")</f>
        <v>66.616972738461527</v>
      </c>
      <c r="X23" s="104">
        <f>IF(Data[[#This Row],[Data]]&lt;&gt;"",$D$11,"")</f>
        <v>136.56795033846154</v>
      </c>
      <c r="Y23" s="262">
        <f>IF(Data[[#This Row],[Data]]&lt;&gt;"",D$7,"")</f>
        <v>101.59246153846154</v>
      </c>
    </row>
    <row r="24" spans="1:25" ht="15" x14ac:dyDescent="0.3">
      <c r="F24" s="26"/>
      <c r="G24" s="26"/>
      <c r="H24" s="26"/>
      <c r="I24" s="26"/>
      <c r="J24" s="26"/>
      <c r="K24" s="26"/>
      <c r="L24" s="26"/>
      <c r="M24" s="26"/>
      <c r="N24" s="26"/>
      <c r="O24" s="26"/>
      <c r="P24" s="26"/>
      <c r="Q24" s="26"/>
      <c r="R24" s="26"/>
      <c r="T24" s="106">
        <v>39832</v>
      </c>
      <c r="U24" s="107">
        <v>102.078</v>
      </c>
      <c r="V24" s="105">
        <f>IF(Data[[#This Row],[Data]]&lt;&gt;"",ABS(U24-U23),"")</f>
        <v>10.894000000000005</v>
      </c>
      <c r="W24" s="104">
        <f>IF(Data[[#This Row],[Data]]&lt;&gt;"",$D$12,"")</f>
        <v>66.616972738461527</v>
      </c>
      <c r="X24" s="104">
        <f>IF(Data[[#This Row],[Data]]&lt;&gt;"",$D$11,"")</f>
        <v>136.56795033846154</v>
      </c>
      <c r="Y24" s="262">
        <f>IF(Data[[#This Row],[Data]]&lt;&gt;"",D$7,"")</f>
        <v>101.59246153846154</v>
      </c>
    </row>
    <row r="25" spans="1:25" ht="15" x14ac:dyDescent="0.3">
      <c r="F25" s="26"/>
      <c r="G25" s="26"/>
      <c r="H25" s="26"/>
      <c r="I25" s="26"/>
      <c r="J25" s="26"/>
      <c r="K25" s="26"/>
      <c r="L25" s="26"/>
      <c r="M25" s="26"/>
      <c r="N25" s="26"/>
      <c r="O25" s="26"/>
      <c r="P25" s="26"/>
      <c r="Q25" s="26"/>
      <c r="R25" s="26"/>
      <c r="T25" s="106">
        <v>39833</v>
      </c>
      <c r="U25" s="107">
        <v>102.883</v>
      </c>
      <c r="V25" s="105">
        <f>IF(Data[[#This Row],[Data]]&lt;&gt;"",ABS(U25-U24),"")</f>
        <v>0.80499999999999261</v>
      </c>
      <c r="W25" s="104">
        <f>IF(Data[[#This Row],[Data]]&lt;&gt;"",$D$12,"")</f>
        <v>66.616972738461527</v>
      </c>
      <c r="X25" s="104">
        <f>IF(Data[[#This Row],[Data]]&lt;&gt;"",$D$11,"")</f>
        <v>136.56795033846154</v>
      </c>
      <c r="Y25" s="262">
        <f>IF(Data[[#This Row],[Data]]&lt;&gt;"",D$7,"")</f>
        <v>101.59246153846154</v>
      </c>
    </row>
    <row r="26" spans="1:25" ht="15" x14ac:dyDescent="0.3">
      <c r="F26" s="26"/>
      <c r="G26" s="26"/>
      <c r="H26" s="26"/>
      <c r="I26" s="26"/>
      <c r="J26" s="26"/>
      <c r="K26" s="26"/>
      <c r="L26" s="26"/>
      <c r="M26" s="26"/>
      <c r="N26" s="26"/>
      <c r="O26" s="26"/>
      <c r="P26" s="26"/>
      <c r="Q26" s="26"/>
      <c r="R26" s="26"/>
      <c r="T26" s="106">
        <v>39834</v>
      </c>
      <c r="U26" s="107">
        <v>101.06</v>
      </c>
      <c r="V26" s="105">
        <f>IF(Data[[#This Row],[Data]]&lt;&gt;"",ABS(U26-U25),"")</f>
        <v>1.8229999999999933</v>
      </c>
      <c r="W26" s="104">
        <f>IF(Data[[#This Row],[Data]]&lt;&gt;"",$D$12,"")</f>
        <v>66.616972738461527</v>
      </c>
      <c r="X26" s="104">
        <f>IF(Data[[#This Row],[Data]]&lt;&gt;"",$D$11,"")</f>
        <v>136.56795033846154</v>
      </c>
      <c r="Y26" s="262">
        <f>IF(Data[[#This Row],[Data]]&lt;&gt;"",D$7,"")</f>
        <v>101.59246153846154</v>
      </c>
    </row>
    <row r="27" spans="1:25" ht="15" x14ac:dyDescent="0.3">
      <c r="F27" s="26"/>
      <c r="G27" s="26"/>
      <c r="H27" s="26"/>
      <c r="I27" s="26"/>
      <c r="J27" s="26"/>
      <c r="K27" s="26"/>
      <c r="L27" s="26"/>
      <c r="M27" s="26"/>
      <c r="N27" s="26"/>
      <c r="O27" s="26"/>
      <c r="P27" s="26"/>
      <c r="Q27" s="26"/>
      <c r="R27" s="26"/>
      <c r="T27" s="106">
        <v>39835</v>
      </c>
      <c r="U27" s="107">
        <v>89.891000000000005</v>
      </c>
      <c r="V27" s="105">
        <f>IF(Data[[#This Row],[Data]]&lt;&gt;"",ABS(U27-U26),"")</f>
        <v>11.168999999999997</v>
      </c>
      <c r="W27" s="104">
        <f>IF(Data[[#This Row],[Data]]&lt;&gt;"",$D$12,"")</f>
        <v>66.616972738461527</v>
      </c>
      <c r="X27" s="104">
        <f>IF(Data[[#This Row],[Data]]&lt;&gt;"",$D$11,"")</f>
        <v>136.56795033846154</v>
      </c>
      <c r="Y27" s="262">
        <f>IF(Data[[#This Row],[Data]]&lt;&gt;"",D$7,"")</f>
        <v>101.59246153846154</v>
      </c>
    </row>
    <row r="28" spans="1:25" ht="15" x14ac:dyDescent="0.3">
      <c r="F28" s="26"/>
      <c r="G28" s="26"/>
      <c r="H28" s="26"/>
      <c r="I28" s="26"/>
      <c r="J28" s="26"/>
      <c r="K28" s="26"/>
      <c r="L28" s="26"/>
      <c r="M28" s="26"/>
      <c r="N28" s="26"/>
      <c r="O28" s="26"/>
      <c r="P28" s="26"/>
      <c r="Q28" s="26"/>
      <c r="R28" s="26"/>
      <c r="T28" s="106">
        <v>39836</v>
      </c>
      <c r="U28" s="107">
        <v>101.498</v>
      </c>
      <c r="V28" s="105">
        <f>IF(Data[[#This Row],[Data]]&lt;&gt;"",ABS(U28-U27),"")</f>
        <v>11.606999999999999</v>
      </c>
      <c r="W28" s="104">
        <f>IF(Data[[#This Row],[Data]]&lt;&gt;"",$D$12,"")</f>
        <v>66.616972738461527</v>
      </c>
      <c r="X28" s="104">
        <f>IF(Data[[#This Row],[Data]]&lt;&gt;"",$D$11,"")</f>
        <v>136.56795033846154</v>
      </c>
      <c r="Y28" s="262">
        <f>IF(Data[[#This Row],[Data]]&lt;&gt;"",D$7,"")</f>
        <v>101.59246153846154</v>
      </c>
    </row>
    <row r="29" spans="1:25" ht="15" x14ac:dyDescent="0.3">
      <c r="F29" s="26"/>
      <c r="G29" s="26"/>
      <c r="H29" s="26"/>
      <c r="I29" s="26"/>
      <c r="J29" s="26"/>
      <c r="K29" s="26"/>
      <c r="L29" s="26"/>
      <c r="M29" s="26"/>
      <c r="N29" s="26"/>
      <c r="O29" s="26"/>
      <c r="P29" s="26"/>
      <c r="Q29" s="26"/>
      <c r="R29" s="26"/>
      <c r="T29" s="106">
        <v>39837</v>
      </c>
      <c r="U29" s="107">
        <v>97.486000000000004</v>
      </c>
      <c r="V29" s="105">
        <f>IF(Data[[#This Row],[Data]]&lt;&gt;"",ABS(U29-U28),"")</f>
        <v>4.0120000000000005</v>
      </c>
      <c r="W29" s="104">
        <f>IF(Data[[#This Row],[Data]]&lt;&gt;"",$D$12,"")</f>
        <v>66.616972738461527</v>
      </c>
      <c r="X29" s="104">
        <f>IF(Data[[#This Row],[Data]]&lt;&gt;"",$D$11,"")</f>
        <v>136.56795033846154</v>
      </c>
      <c r="Y29" s="262">
        <f>IF(Data[[#This Row],[Data]]&lt;&gt;"",D$7,"")</f>
        <v>101.59246153846154</v>
      </c>
    </row>
    <row r="30" spans="1:25" ht="15" x14ac:dyDescent="0.3">
      <c r="F30" s="26"/>
      <c r="G30" s="26"/>
      <c r="H30" s="26"/>
      <c r="I30" s="26"/>
      <c r="J30" s="26"/>
      <c r="K30" s="26"/>
      <c r="L30" s="26"/>
      <c r="M30" s="26"/>
      <c r="N30" s="26"/>
      <c r="O30" s="26"/>
      <c r="P30" s="26"/>
      <c r="Q30" s="26"/>
      <c r="R30" s="26"/>
      <c r="T30" s="106">
        <v>39838</v>
      </c>
      <c r="U30" s="107">
        <v>105.372</v>
      </c>
      <c r="V30" s="105">
        <f>IF(Data[[#This Row],[Data]]&lt;&gt;"",ABS(U30-U29),"")</f>
        <v>7.8859999999999957</v>
      </c>
      <c r="W30" s="104">
        <f>IF(Data[[#This Row],[Data]]&lt;&gt;"",$D$12,"")</f>
        <v>66.616972738461527</v>
      </c>
      <c r="X30" s="104">
        <f>IF(Data[[#This Row],[Data]]&lt;&gt;"",$D$11,"")</f>
        <v>136.56795033846154</v>
      </c>
      <c r="Y30" s="262">
        <f>IF(Data[[#This Row],[Data]]&lt;&gt;"",D$7,"")</f>
        <v>101.59246153846154</v>
      </c>
    </row>
    <row r="31" spans="1:25" ht="15" x14ac:dyDescent="0.3">
      <c r="F31" s="26"/>
      <c r="G31" s="26"/>
      <c r="H31" s="26"/>
      <c r="I31" s="26"/>
      <c r="J31" s="26"/>
      <c r="K31" s="26"/>
      <c r="L31" s="26"/>
      <c r="M31" s="26"/>
      <c r="N31" s="26"/>
      <c r="O31" s="26"/>
      <c r="P31" s="26"/>
      <c r="Q31" s="26"/>
      <c r="R31" s="26"/>
      <c r="T31" s="106"/>
      <c r="U31" s="107"/>
      <c r="V31" s="105" t="str">
        <f>IF(Data[[#This Row],[Data]]&lt;&gt;"",ABS(U31-U30),"")</f>
        <v/>
      </c>
      <c r="W31" s="104" t="str">
        <f>IF(Data[[#This Row],[Data]]&lt;&gt;"",$D$12,"")</f>
        <v/>
      </c>
      <c r="X31" s="104" t="str">
        <f>IF(Data[[#This Row],[Data]]&lt;&gt;"",$D$11,"")</f>
        <v/>
      </c>
      <c r="Y31" s="262" t="str">
        <f>IF(Data[[#This Row],[Data]]&lt;&gt;"",D$7,"")</f>
        <v/>
      </c>
    </row>
    <row r="32" spans="1:25" ht="15" x14ac:dyDescent="0.3">
      <c r="F32" s="26"/>
      <c r="G32" s="26"/>
      <c r="H32" s="26"/>
      <c r="I32" s="26"/>
      <c r="J32" s="26"/>
      <c r="K32" s="26"/>
      <c r="L32" s="26"/>
      <c r="M32" s="26"/>
      <c r="N32" s="26"/>
      <c r="O32" s="26"/>
      <c r="P32" s="26"/>
      <c r="Q32" s="26"/>
      <c r="R32" s="26"/>
      <c r="T32" s="260"/>
      <c r="U32" s="261"/>
      <c r="V32" s="105" t="str">
        <f>IF(Data[[#This Row],[Data]]&lt;&gt;"",ABS(U32-U31),"")</f>
        <v/>
      </c>
      <c r="W32" s="104" t="str">
        <f>IF(Data[[#This Row],[Data]]&lt;&gt;"",$D$12,"")</f>
        <v/>
      </c>
      <c r="X32" s="104" t="str">
        <f>IF(Data[[#This Row],[Data]]&lt;&gt;"",$D$11,"")</f>
        <v/>
      </c>
      <c r="Y32" s="262" t="str">
        <f>IF(Data[[#This Row],[Data]]&lt;&gt;"",D$7,"")</f>
        <v/>
      </c>
    </row>
    <row r="33" spans="2:18" x14ac:dyDescent="0.25">
      <c r="F33" s="26"/>
      <c r="G33" s="26"/>
      <c r="H33" s="26"/>
      <c r="I33" s="26"/>
      <c r="J33" s="26"/>
      <c r="K33" s="26"/>
      <c r="L33" s="26"/>
      <c r="M33" s="26"/>
      <c r="N33" s="26"/>
      <c r="O33" s="26"/>
      <c r="P33" s="26"/>
      <c r="Q33" s="26"/>
      <c r="R33" s="26"/>
    </row>
    <row r="34" spans="2:18" x14ac:dyDescent="0.25">
      <c r="F34" s="26"/>
      <c r="G34" s="26"/>
      <c r="H34" s="26"/>
      <c r="I34" s="26"/>
      <c r="J34" s="26"/>
      <c r="K34" s="26"/>
      <c r="L34" s="26"/>
      <c r="M34" s="26"/>
      <c r="N34" s="26"/>
      <c r="O34" s="26"/>
      <c r="P34" s="26"/>
      <c r="Q34" s="26"/>
      <c r="R34" s="26"/>
    </row>
    <row r="35" spans="2:18" x14ac:dyDescent="0.25">
      <c r="F35" s="26"/>
      <c r="G35" s="26"/>
      <c r="H35" s="26"/>
      <c r="I35" s="26"/>
      <c r="J35" s="26"/>
      <c r="K35" s="26"/>
      <c r="L35" s="26"/>
      <c r="M35" s="26"/>
      <c r="N35" s="26"/>
      <c r="O35" s="26"/>
      <c r="P35" s="26"/>
      <c r="Q35" s="26"/>
      <c r="R35" s="26"/>
    </row>
    <row r="36" spans="2:18" x14ac:dyDescent="0.25">
      <c r="F36" s="26"/>
      <c r="G36" s="26"/>
      <c r="H36" s="26"/>
      <c r="I36" s="26"/>
      <c r="J36" s="26"/>
      <c r="K36" s="26"/>
      <c r="L36" s="26"/>
      <c r="M36" s="26"/>
      <c r="N36" s="26"/>
      <c r="O36" s="26"/>
      <c r="P36" s="26"/>
      <c r="Q36" s="26"/>
      <c r="R36" s="26"/>
    </row>
    <row r="37" spans="2:18" x14ac:dyDescent="0.25">
      <c r="F37" s="26"/>
      <c r="G37" s="26"/>
      <c r="H37" s="26"/>
      <c r="I37" s="26"/>
      <c r="J37" s="26"/>
      <c r="K37" s="26"/>
      <c r="L37" s="26"/>
      <c r="M37" s="26"/>
      <c r="N37" s="26"/>
      <c r="O37" s="26"/>
      <c r="P37" s="26"/>
      <c r="Q37" s="26"/>
      <c r="R37" s="26"/>
    </row>
    <row r="38" spans="2:18" x14ac:dyDescent="0.25">
      <c r="F38" s="26"/>
      <c r="G38" s="26"/>
      <c r="H38" s="26"/>
      <c r="I38" s="26"/>
      <c r="J38" s="26"/>
      <c r="K38" s="26"/>
      <c r="L38" s="26"/>
      <c r="M38" s="26"/>
      <c r="N38" s="26"/>
      <c r="O38" s="26"/>
      <c r="P38" s="26"/>
      <c r="Q38" s="26"/>
      <c r="R38" s="26"/>
    </row>
    <row r="39" spans="2:18" x14ac:dyDescent="0.25">
      <c r="F39" s="26"/>
      <c r="G39" s="26"/>
      <c r="H39" s="26"/>
      <c r="I39" s="26"/>
      <c r="J39" s="26"/>
      <c r="K39" s="26"/>
      <c r="L39" s="26"/>
      <c r="M39" s="26"/>
      <c r="N39" s="26"/>
      <c r="O39" s="26"/>
      <c r="P39" s="26"/>
      <c r="Q39" s="26"/>
      <c r="R39" s="26"/>
    </row>
    <row r="40" spans="2:18" x14ac:dyDescent="0.25">
      <c r="F40" s="26"/>
      <c r="G40" s="26"/>
      <c r="H40" s="26"/>
      <c r="I40" s="26"/>
      <c r="J40" s="26"/>
      <c r="K40" s="26"/>
      <c r="L40" s="26"/>
      <c r="M40" s="26"/>
      <c r="N40" s="26"/>
      <c r="O40" s="26"/>
      <c r="P40" s="26"/>
      <c r="Q40" s="26"/>
      <c r="R40" s="26"/>
    </row>
    <row r="41" spans="2:18" x14ac:dyDescent="0.25">
      <c r="F41" s="26"/>
      <c r="G41" s="26"/>
      <c r="H41" s="26"/>
      <c r="I41" s="26"/>
      <c r="J41" s="26"/>
      <c r="K41" s="26"/>
      <c r="L41" s="26"/>
      <c r="M41" s="26"/>
      <c r="N41" s="26"/>
      <c r="O41" s="26"/>
      <c r="P41" s="26"/>
      <c r="Q41" s="26"/>
      <c r="R41" s="26"/>
    </row>
    <row r="42" spans="2:18" x14ac:dyDescent="0.25">
      <c r="F42" s="26"/>
      <c r="G42" s="26"/>
      <c r="H42" s="26"/>
      <c r="I42" s="26"/>
      <c r="J42" s="26"/>
      <c r="K42" s="26"/>
      <c r="L42" s="26"/>
      <c r="M42" s="26"/>
      <c r="N42" s="26"/>
      <c r="O42" s="26"/>
      <c r="P42" s="26"/>
      <c r="Q42" s="26"/>
      <c r="R42" s="26"/>
    </row>
    <row r="43" spans="2:18" x14ac:dyDescent="0.25">
      <c r="F43" s="26"/>
      <c r="G43" s="26"/>
      <c r="H43" s="26"/>
      <c r="I43" s="26"/>
      <c r="J43" s="26"/>
      <c r="K43" s="26"/>
      <c r="L43" s="26"/>
      <c r="M43" s="26"/>
      <c r="N43" s="26"/>
      <c r="O43" s="26"/>
      <c r="P43" s="26"/>
      <c r="Q43" s="26"/>
      <c r="R43" s="26"/>
    </row>
    <row r="44" spans="2:18" ht="17.5" x14ac:dyDescent="0.35">
      <c r="B44" s="183"/>
      <c r="C44" s="183"/>
      <c r="D44" s="20"/>
      <c r="E44" s="20"/>
    </row>
    <row r="45" spans="2:18" ht="17.5" x14ac:dyDescent="0.35">
      <c r="B45" s="184"/>
      <c r="C45" s="184"/>
    </row>
  </sheetData>
  <mergeCells count="27">
    <mergeCell ref="B1:Q1"/>
    <mergeCell ref="B2:Q2"/>
    <mergeCell ref="B4:C4"/>
    <mergeCell ref="B5:C5"/>
    <mergeCell ref="D4:E4"/>
    <mergeCell ref="D5:E5"/>
    <mergeCell ref="D7:E7"/>
    <mergeCell ref="D8:E8"/>
    <mergeCell ref="D12:E12"/>
    <mergeCell ref="B3:D3"/>
    <mergeCell ref="B7:C7"/>
    <mergeCell ref="B8:C8"/>
    <mergeCell ref="B9:C9"/>
    <mergeCell ref="B12:C12"/>
    <mergeCell ref="D9:E9"/>
    <mergeCell ref="B11:C11"/>
    <mergeCell ref="D11:E11"/>
    <mergeCell ref="B16:C16"/>
    <mergeCell ref="D14:E14"/>
    <mergeCell ref="B15:E15"/>
    <mergeCell ref="B20:C20"/>
    <mergeCell ref="B21:C21"/>
    <mergeCell ref="B14:C14"/>
    <mergeCell ref="B19:C19"/>
    <mergeCell ref="D16:E16"/>
    <mergeCell ref="D19:E19"/>
    <mergeCell ref="B17:E17"/>
  </mergeCells>
  <phoneticPr fontId="13" type="noConversion"/>
  <pageMargins left="0.7" right="0.7" top="0.78740157499999996" bottom="0.78740157499999996" header="0.3" footer="0.3"/>
  <pageSetup paperSize="9" scale="52" orientation="landscape" r:id="rId1"/>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dimension ref="A1:G103"/>
  <sheetViews>
    <sheetView showGridLines="0" workbookViewId="0">
      <selection activeCell="B10" sqref="B10"/>
    </sheetView>
  </sheetViews>
  <sheetFormatPr defaultColWidth="11.453125" defaultRowHeight="12.5" x14ac:dyDescent="0.25"/>
  <cols>
    <col min="1" max="2" width="11.453125" style="44" customWidth="1"/>
    <col min="3" max="4" width="12.453125" style="44" bestFit="1" customWidth="1"/>
    <col min="5" max="5" width="5.54296875" style="44" customWidth="1"/>
    <col min="6" max="6" width="6" style="44" customWidth="1"/>
    <col min="7" max="7" width="6.1796875" style="44" customWidth="1"/>
    <col min="8" max="16384" width="11.453125" style="44"/>
  </cols>
  <sheetData>
    <row r="1" spans="1:7" x14ac:dyDescent="0.25">
      <c r="A1" s="44" t="s">
        <v>334</v>
      </c>
      <c r="B1" s="44" t="s">
        <v>337</v>
      </c>
      <c r="C1" s="44" t="s">
        <v>335</v>
      </c>
      <c r="D1" s="44" t="s">
        <v>336</v>
      </c>
      <c r="E1" s="44" t="s">
        <v>201</v>
      </c>
      <c r="F1" s="44" t="s">
        <v>202</v>
      </c>
      <c r="G1" s="44" t="s">
        <v>338</v>
      </c>
    </row>
    <row r="2" spans="1:7" x14ac:dyDescent="0.25">
      <c r="A2" s="44">
        <v>-5.0999999999999996</v>
      </c>
      <c r="B2" s="44" t="e">
        <f t="shared" ref="B2:B33" si="0">A2*StdDevCapa+XBarCapa</f>
        <v>#REF!</v>
      </c>
      <c r="C2" s="44">
        <f t="shared" ref="C2:C33" si="1">NORMDIST(A2,0,1,1)</f>
        <v>1.6982674071475971E-7</v>
      </c>
    </row>
    <row r="3" spans="1:7" x14ac:dyDescent="0.25">
      <c r="A3" s="44">
        <v>-5</v>
      </c>
      <c r="B3" s="44" t="e">
        <f t="shared" si="0"/>
        <v>#REF!</v>
      </c>
      <c r="C3" s="44">
        <f t="shared" si="1"/>
        <v>2.8665157187919333E-7</v>
      </c>
      <c r="D3" s="44">
        <f t="shared" ref="D3:D34" si="2">C3-C2</f>
        <v>1.1682483116443362E-7</v>
      </c>
      <c r="E3" s="44" t="e">
        <f t="shared" ref="E3:E34" si="3">USLCapa</f>
        <v>#REF!</v>
      </c>
      <c r="F3" s="44" t="e">
        <f t="shared" ref="F3:F34" si="4">LSLCapa</f>
        <v>#REF!</v>
      </c>
      <c r="G3" s="44" t="e">
        <f t="shared" ref="G3:G34" si="5">XBarCapa</f>
        <v>#REF!</v>
      </c>
    </row>
    <row r="4" spans="1:7" x14ac:dyDescent="0.25">
      <c r="A4" s="44">
        <v>-4.9000000000000004</v>
      </c>
      <c r="B4" s="44" t="e">
        <f t="shared" si="0"/>
        <v>#REF!</v>
      </c>
      <c r="C4" s="44">
        <f t="shared" si="1"/>
        <v>4.7918327659031834E-7</v>
      </c>
      <c r="D4" s="44">
        <f t="shared" si="2"/>
        <v>1.9253170471112501E-7</v>
      </c>
      <c r="E4" s="44" t="e">
        <f t="shared" si="3"/>
        <v>#REF!</v>
      </c>
      <c r="F4" s="44" t="e">
        <f t="shared" si="4"/>
        <v>#REF!</v>
      </c>
      <c r="G4" s="44" t="e">
        <f t="shared" si="5"/>
        <v>#REF!</v>
      </c>
    </row>
    <row r="5" spans="1:7" x14ac:dyDescent="0.25">
      <c r="A5" s="44">
        <v>-4.8</v>
      </c>
      <c r="B5" s="44" t="e">
        <f t="shared" si="0"/>
        <v>#REF!</v>
      </c>
      <c r="C5" s="44">
        <f t="shared" si="1"/>
        <v>7.933281519755948E-7</v>
      </c>
      <c r="D5" s="44">
        <f t="shared" si="2"/>
        <v>3.1414487538527646E-7</v>
      </c>
      <c r="E5" s="44" t="e">
        <f t="shared" si="3"/>
        <v>#REF!</v>
      </c>
      <c r="F5" s="44" t="e">
        <f t="shared" si="4"/>
        <v>#REF!</v>
      </c>
      <c r="G5" s="44" t="e">
        <f t="shared" si="5"/>
        <v>#REF!</v>
      </c>
    </row>
    <row r="6" spans="1:7" x14ac:dyDescent="0.25">
      <c r="A6" s="44">
        <v>-4.7</v>
      </c>
      <c r="B6" s="44" t="e">
        <f t="shared" si="0"/>
        <v>#REF!</v>
      </c>
      <c r="C6" s="44">
        <f t="shared" si="1"/>
        <v>1.3008074539172773E-6</v>
      </c>
      <c r="D6" s="44">
        <f t="shared" si="2"/>
        <v>5.0747930194168252E-7</v>
      </c>
      <c r="E6" s="44" t="e">
        <f t="shared" si="3"/>
        <v>#REF!</v>
      </c>
      <c r="F6" s="44" t="e">
        <f t="shared" si="4"/>
        <v>#REF!</v>
      </c>
      <c r="G6" s="44" t="e">
        <f t="shared" si="5"/>
        <v>#REF!</v>
      </c>
    </row>
    <row r="7" spans="1:7" x14ac:dyDescent="0.25">
      <c r="A7" s="44">
        <v>-4.5999999999999996</v>
      </c>
      <c r="B7" s="44" t="e">
        <f t="shared" si="0"/>
        <v>#REF!</v>
      </c>
      <c r="C7" s="44">
        <f t="shared" si="1"/>
        <v>2.1124547025028533E-6</v>
      </c>
      <c r="D7" s="44">
        <f t="shared" si="2"/>
        <v>8.1164724858557597E-7</v>
      </c>
      <c r="E7" s="44" t="e">
        <f t="shared" si="3"/>
        <v>#REF!</v>
      </c>
      <c r="F7" s="44" t="e">
        <f t="shared" si="4"/>
        <v>#REF!</v>
      </c>
      <c r="G7" s="44" t="e">
        <f t="shared" si="5"/>
        <v>#REF!</v>
      </c>
    </row>
    <row r="8" spans="1:7" x14ac:dyDescent="0.25">
      <c r="A8" s="44">
        <v>-4.5</v>
      </c>
      <c r="B8" s="44" t="e">
        <f t="shared" si="0"/>
        <v>#REF!</v>
      </c>
      <c r="C8" s="44">
        <f t="shared" si="1"/>
        <v>3.3976731247300535E-6</v>
      </c>
      <c r="D8" s="44">
        <f t="shared" si="2"/>
        <v>1.2852184222272002E-6</v>
      </c>
      <c r="E8" s="44" t="e">
        <f t="shared" si="3"/>
        <v>#REF!</v>
      </c>
      <c r="F8" s="44" t="e">
        <f t="shared" si="4"/>
        <v>#REF!</v>
      </c>
      <c r="G8" s="44" t="e">
        <f t="shared" si="5"/>
        <v>#REF!</v>
      </c>
    </row>
    <row r="9" spans="1:7" x14ac:dyDescent="0.25">
      <c r="A9" s="44">
        <v>-4.4000000000000004</v>
      </c>
      <c r="B9" s="44" t="e">
        <f t="shared" si="0"/>
        <v>#REF!</v>
      </c>
      <c r="C9" s="44">
        <f t="shared" si="1"/>
        <v>5.4125439077038416E-6</v>
      </c>
      <c r="D9" s="44">
        <f t="shared" si="2"/>
        <v>2.0148707829737881E-6</v>
      </c>
      <c r="E9" s="44" t="e">
        <f t="shared" si="3"/>
        <v>#REF!</v>
      </c>
      <c r="F9" s="44" t="e">
        <f t="shared" si="4"/>
        <v>#REF!</v>
      </c>
      <c r="G9" s="44" t="e">
        <f t="shared" si="5"/>
        <v>#REF!</v>
      </c>
    </row>
    <row r="10" spans="1:7" x14ac:dyDescent="0.25">
      <c r="A10" s="44">
        <v>-4.3</v>
      </c>
      <c r="B10" s="44" t="e">
        <f t="shared" si="0"/>
        <v>#REF!</v>
      </c>
      <c r="C10" s="44">
        <f t="shared" si="1"/>
        <v>8.5399054709917942E-6</v>
      </c>
      <c r="D10" s="44">
        <f t="shared" si="2"/>
        <v>3.1273615632879526E-6</v>
      </c>
      <c r="E10" s="44" t="e">
        <f t="shared" si="3"/>
        <v>#REF!</v>
      </c>
      <c r="F10" s="44" t="e">
        <f t="shared" si="4"/>
        <v>#REF!</v>
      </c>
      <c r="G10" s="44" t="e">
        <f t="shared" si="5"/>
        <v>#REF!</v>
      </c>
    </row>
    <row r="11" spans="1:7" x14ac:dyDescent="0.25">
      <c r="A11" s="44">
        <v>-4.2</v>
      </c>
      <c r="B11" s="44" t="e">
        <f t="shared" si="0"/>
        <v>#REF!</v>
      </c>
      <c r="C11" s="44">
        <f t="shared" si="1"/>
        <v>1.3345749015906309E-5</v>
      </c>
      <c r="D11" s="44">
        <f t="shared" si="2"/>
        <v>4.8058435449145146E-6</v>
      </c>
      <c r="E11" s="44" t="e">
        <f t="shared" si="3"/>
        <v>#REF!</v>
      </c>
      <c r="F11" s="44" t="e">
        <f t="shared" si="4"/>
        <v>#REF!</v>
      </c>
      <c r="G11" s="44" t="e">
        <f t="shared" si="5"/>
        <v>#REF!</v>
      </c>
    </row>
    <row r="12" spans="1:7" x14ac:dyDescent="0.25">
      <c r="A12" s="44">
        <v>-4.0999999999999996</v>
      </c>
      <c r="B12" s="44" t="e">
        <f t="shared" si="0"/>
        <v>#REF!</v>
      </c>
      <c r="C12" s="44">
        <f t="shared" si="1"/>
        <v>2.0657506912546714E-5</v>
      </c>
      <c r="D12" s="44">
        <f t="shared" si="2"/>
        <v>7.3117578966404049E-6</v>
      </c>
      <c r="E12" s="44" t="e">
        <f t="shared" si="3"/>
        <v>#REF!</v>
      </c>
      <c r="F12" s="44" t="e">
        <f t="shared" si="4"/>
        <v>#REF!</v>
      </c>
      <c r="G12" s="44" t="e">
        <f t="shared" si="5"/>
        <v>#REF!</v>
      </c>
    </row>
    <row r="13" spans="1:7" x14ac:dyDescent="0.25">
      <c r="A13" s="44">
        <v>-4</v>
      </c>
      <c r="B13" s="44" t="e">
        <f t="shared" si="0"/>
        <v>#REF!</v>
      </c>
      <c r="C13" s="44">
        <f t="shared" si="1"/>
        <v>3.1671241833119857E-5</v>
      </c>
      <c r="D13" s="44">
        <f t="shared" si="2"/>
        <v>1.1013734920573143E-5</v>
      </c>
      <c r="E13" s="44" t="e">
        <f t="shared" si="3"/>
        <v>#REF!</v>
      </c>
      <c r="F13" s="44" t="e">
        <f t="shared" si="4"/>
        <v>#REF!</v>
      </c>
      <c r="G13" s="44" t="e">
        <f t="shared" si="5"/>
        <v>#REF!</v>
      </c>
    </row>
    <row r="14" spans="1:7" x14ac:dyDescent="0.25">
      <c r="A14" s="44">
        <v>-3.9</v>
      </c>
      <c r="B14" s="44" t="e">
        <f t="shared" si="0"/>
        <v>#REF!</v>
      </c>
      <c r="C14" s="44">
        <f t="shared" si="1"/>
        <v>4.8096344017602614E-5</v>
      </c>
      <c r="D14" s="44">
        <f t="shared" si="2"/>
        <v>1.6425102184482758E-5</v>
      </c>
      <c r="E14" s="44" t="e">
        <f t="shared" si="3"/>
        <v>#REF!</v>
      </c>
      <c r="F14" s="44" t="e">
        <f t="shared" si="4"/>
        <v>#REF!</v>
      </c>
      <c r="G14" s="44" t="e">
        <f t="shared" si="5"/>
        <v>#REF!</v>
      </c>
    </row>
    <row r="15" spans="1:7" x14ac:dyDescent="0.25">
      <c r="A15" s="44">
        <v>-3.8</v>
      </c>
      <c r="B15" s="44" t="e">
        <f t="shared" si="0"/>
        <v>#REF!</v>
      </c>
      <c r="C15" s="44">
        <f t="shared" si="1"/>
        <v>7.234804392511999E-5</v>
      </c>
      <c r="D15" s="44">
        <f t="shared" si="2"/>
        <v>2.4251699907517375E-5</v>
      </c>
      <c r="E15" s="44" t="e">
        <f t="shared" si="3"/>
        <v>#REF!</v>
      </c>
      <c r="F15" s="44" t="e">
        <f t="shared" si="4"/>
        <v>#REF!</v>
      </c>
      <c r="G15" s="44" t="e">
        <f t="shared" si="5"/>
        <v>#REF!</v>
      </c>
    </row>
    <row r="16" spans="1:7" x14ac:dyDescent="0.25">
      <c r="A16" s="44">
        <v>-3.7</v>
      </c>
      <c r="B16" s="44" t="e">
        <f t="shared" si="0"/>
        <v>#REF!</v>
      </c>
      <c r="C16" s="44">
        <f t="shared" si="1"/>
        <v>1.0779973347738824E-4</v>
      </c>
      <c r="D16" s="44">
        <f t="shared" si="2"/>
        <v>3.5451689552268254E-5</v>
      </c>
      <c r="E16" s="44" t="e">
        <f t="shared" si="3"/>
        <v>#REF!</v>
      </c>
      <c r="F16" s="44" t="e">
        <f t="shared" si="4"/>
        <v>#REF!</v>
      </c>
      <c r="G16" s="44" t="e">
        <f t="shared" si="5"/>
        <v>#REF!</v>
      </c>
    </row>
    <row r="17" spans="1:7" x14ac:dyDescent="0.25">
      <c r="A17" s="44">
        <v>-3.6</v>
      </c>
      <c r="B17" s="44" t="e">
        <f t="shared" si="0"/>
        <v>#REF!</v>
      </c>
      <c r="C17" s="44">
        <f t="shared" si="1"/>
        <v>1.5910859015753364E-4</v>
      </c>
      <c r="D17" s="44">
        <f t="shared" si="2"/>
        <v>5.1308856680145392E-5</v>
      </c>
      <c r="E17" s="44" t="e">
        <f t="shared" si="3"/>
        <v>#REF!</v>
      </c>
      <c r="F17" s="44" t="e">
        <f t="shared" si="4"/>
        <v>#REF!</v>
      </c>
      <c r="G17" s="44" t="e">
        <f t="shared" si="5"/>
        <v>#REF!</v>
      </c>
    </row>
    <row r="18" spans="1:7" x14ac:dyDescent="0.25">
      <c r="A18" s="44">
        <v>-3.5000000000000102</v>
      </c>
      <c r="B18" s="44" t="e">
        <f t="shared" si="0"/>
        <v>#REF!</v>
      </c>
      <c r="C18" s="44">
        <f t="shared" si="1"/>
        <v>2.3262907903551577E-4</v>
      </c>
      <c r="D18" s="44">
        <f t="shared" si="2"/>
        <v>7.3520488877982138E-5</v>
      </c>
      <c r="E18" s="44" t="e">
        <f t="shared" si="3"/>
        <v>#REF!</v>
      </c>
      <c r="F18" s="44" t="e">
        <f t="shared" si="4"/>
        <v>#REF!</v>
      </c>
      <c r="G18" s="44" t="e">
        <f t="shared" si="5"/>
        <v>#REF!</v>
      </c>
    </row>
    <row r="19" spans="1:7" x14ac:dyDescent="0.25">
      <c r="A19" s="44">
        <v>-3.4000000000000101</v>
      </c>
      <c r="B19" s="44" t="e">
        <f t="shared" si="0"/>
        <v>#REF!</v>
      </c>
      <c r="C19" s="44">
        <f t="shared" si="1"/>
        <v>3.3692926567686834E-4</v>
      </c>
      <c r="D19" s="44">
        <f t="shared" si="2"/>
        <v>1.0430018664135256E-4</v>
      </c>
      <c r="E19" s="44" t="e">
        <f t="shared" si="3"/>
        <v>#REF!</v>
      </c>
      <c r="F19" s="44" t="e">
        <f t="shared" si="4"/>
        <v>#REF!</v>
      </c>
      <c r="G19" s="44" t="e">
        <f t="shared" si="5"/>
        <v>#REF!</v>
      </c>
    </row>
    <row r="20" spans="1:7" x14ac:dyDescent="0.25">
      <c r="A20" s="44">
        <v>-3.30000000000001</v>
      </c>
      <c r="B20" s="44" t="e">
        <f t="shared" si="0"/>
        <v>#REF!</v>
      </c>
      <c r="C20" s="44">
        <f t="shared" si="1"/>
        <v>4.834241423837595E-4</v>
      </c>
      <c r="D20" s="44">
        <f t="shared" si="2"/>
        <v>1.4649487670689116E-4</v>
      </c>
      <c r="E20" s="44" t="e">
        <f t="shared" si="3"/>
        <v>#REF!</v>
      </c>
      <c r="F20" s="44" t="e">
        <f t="shared" si="4"/>
        <v>#REF!</v>
      </c>
      <c r="G20" s="44" t="e">
        <f t="shared" si="5"/>
        <v>#REF!</v>
      </c>
    </row>
    <row r="21" spans="1:7" x14ac:dyDescent="0.25">
      <c r="A21" s="44">
        <v>-3.2000000000000099</v>
      </c>
      <c r="B21" s="44" t="e">
        <f t="shared" si="0"/>
        <v>#REF!</v>
      </c>
      <c r="C21" s="44">
        <f t="shared" si="1"/>
        <v>6.8713793791582453E-4</v>
      </c>
      <c r="D21" s="44">
        <f t="shared" si="2"/>
        <v>2.0371379553206503E-4</v>
      </c>
      <c r="E21" s="44" t="e">
        <f t="shared" si="3"/>
        <v>#REF!</v>
      </c>
      <c r="F21" s="44" t="e">
        <f t="shared" si="4"/>
        <v>#REF!</v>
      </c>
      <c r="G21" s="44" t="e">
        <f t="shared" si="5"/>
        <v>#REF!</v>
      </c>
    </row>
    <row r="22" spans="1:7" x14ac:dyDescent="0.25">
      <c r="A22" s="44">
        <v>-3.1000000000000099</v>
      </c>
      <c r="B22" s="44" t="e">
        <f t="shared" si="0"/>
        <v>#REF!</v>
      </c>
      <c r="C22" s="44">
        <f t="shared" si="1"/>
        <v>9.6760321321832314E-4</v>
      </c>
      <c r="D22" s="44">
        <f t="shared" si="2"/>
        <v>2.804652753024986E-4</v>
      </c>
      <c r="E22" s="44" t="e">
        <f t="shared" si="3"/>
        <v>#REF!</v>
      </c>
      <c r="F22" s="44" t="e">
        <f t="shared" si="4"/>
        <v>#REF!</v>
      </c>
      <c r="G22" s="44" t="e">
        <f t="shared" si="5"/>
        <v>#REF!</v>
      </c>
    </row>
    <row r="23" spans="1:7" x14ac:dyDescent="0.25">
      <c r="A23" s="44">
        <v>-3.0000000000000102</v>
      </c>
      <c r="B23" s="44" t="e">
        <f t="shared" si="0"/>
        <v>#REF!</v>
      </c>
      <c r="C23" s="44">
        <f t="shared" si="1"/>
        <v>1.3498980316300484E-3</v>
      </c>
      <c r="D23" s="44">
        <f t="shared" si="2"/>
        <v>3.8229481841172525E-4</v>
      </c>
      <c r="E23" s="44" t="e">
        <f t="shared" si="3"/>
        <v>#REF!</v>
      </c>
      <c r="F23" s="44" t="e">
        <f t="shared" si="4"/>
        <v>#REF!</v>
      </c>
      <c r="G23" s="44" t="e">
        <f t="shared" si="5"/>
        <v>#REF!</v>
      </c>
    </row>
    <row r="24" spans="1:7" x14ac:dyDescent="0.25">
      <c r="A24" s="44">
        <v>-2.9000000000000101</v>
      </c>
      <c r="B24" s="44" t="e">
        <f t="shared" si="0"/>
        <v>#REF!</v>
      </c>
      <c r="C24" s="44">
        <f t="shared" si="1"/>
        <v>1.865813300383974E-3</v>
      </c>
      <c r="D24" s="44">
        <f t="shared" si="2"/>
        <v>5.1591526875392562E-4</v>
      </c>
      <c r="E24" s="44" t="e">
        <f t="shared" si="3"/>
        <v>#REF!</v>
      </c>
      <c r="F24" s="44" t="e">
        <f t="shared" si="4"/>
        <v>#REF!</v>
      </c>
      <c r="G24" s="44" t="e">
        <f t="shared" si="5"/>
        <v>#REF!</v>
      </c>
    </row>
    <row r="25" spans="1:7" x14ac:dyDescent="0.25">
      <c r="A25" s="44">
        <v>-2.80000000000001</v>
      </c>
      <c r="B25" s="44" t="e">
        <f t="shared" si="0"/>
        <v>#REF!</v>
      </c>
      <c r="C25" s="44">
        <f t="shared" si="1"/>
        <v>2.5551303304278523E-3</v>
      </c>
      <c r="D25" s="44">
        <f t="shared" si="2"/>
        <v>6.8931703004387825E-4</v>
      </c>
      <c r="E25" s="44" t="e">
        <f t="shared" si="3"/>
        <v>#REF!</v>
      </c>
      <c r="F25" s="44" t="e">
        <f t="shared" si="4"/>
        <v>#REF!</v>
      </c>
      <c r="G25" s="44" t="e">
        <f t="shared" si="5"/>
        <v>#REF!</v>
      </c>
    </row>
    <row r="26" spans="1:7" x14ac:dyDescent="0.25">
      <c r="A26" s="44">
        <v>-2.7000000000000099</v>
      </c>
      <c r="B26" s="44" t="e">
        <f t="shared" si="0"/>
        <v>#REF!</v>
      </c>
      <c r="C26" s="44">
        <f t="shared" si="1"/>
        <v>3.4669738030405624E-3</v>
      </c>
      <c r="D26" s="44">
        <f t="shared" si="2"/>
        <v>9.1184347261271011E-4</v>
      </c>
      <c r="E26" s="44" t="e">
        <f t="shared" si="3"/>
        <v>#REF!</v>
      </c>
      <c r="F26" s="44" t="e">
        <f t="shared" si="4"/>
        <v>#REF!</v>
      </c>
      <c r="G26" s="44" t="e">
        <f t="shared" si="5"/>
        <v>#REF!</v>
      </c>
    </row>
    <row r="27" spans="1:7" x14ac:dyDescent="0.25">
      <c r="A27" s="44">
        <v>-2.6000000000000099</v>
      </c>
      <c r="B27" s="44" t="e">
        <f t="shared" si="0"/>
        <v>#REF!</v>
      </c>
      <c r="C27" s="44">
        <f t="shared" si="1"/>
        <v>4.6611880237186157E-3</v>
      </c>
      <c r="D27" s="44">
        <f t="shared" si="2"/>
        <v>1.1942142206780534E-3</v>
      </c>
      <c r="E27" s="44" t="e">
        <f t="shared" si="3"/>
        <v>#REF!</v>
      </c>
      <c r="F27" s="44" t="e">
        <f t="shared" si="4"/>
        <v>#REF!</v>
      </c>
      <c r="G27" s="44" t="e">
        <f t="shared" si="5"/>
        <v>#REF!</v>
      </c>
    </row>
    <row r="28" spans="1:7" x14ac:dyDescent="0.25">
      <c r="A28" s="44">
        <v>-2.5000000000000102</v>
      </c>
      <c r="B28" s="44" t="e">
        <f t="shared" si="0"/>
        <v>#REF!</v>
      </c>
      <c r="C28" s="44">
        <f t="shared" si="1"/>
        <v>6.2096653257759519E-3</v>
      </c>
      <c r="D28" s="44">
        <f t="shared" si="2"/>
        <v>1.5484773020573361E-3</v>
      </c>
      <c r="E28" s="44" t="e">
        <f t="shared" si="3"/>
        <v>#REF!</v>
      </c>
      <c r="F28" s="44" t="e">
        <f t="shared" si="4"/>
        <v>#REF!</v>
      </c>
      <c r="G28" s="44" t="e">
        <f t="shared" si="5"/>
        <v>#REF!</v>
      </c>
    </row>
    <row r="29" spans="1:7" x14ac:dyDescent="0.25">
      <c r="A29" s="44">
        <v>-2.4000000000000101</v>
      </c>
      <c r="B29" s="44" t="e">
        <f t="shared" si="0"/>
        <v>#REF!</v>
      </c>
      <c r="C29" s="44">
        <f t="shared" si="1"/>
        <v>8.1975359245958987E-3</v>
      </c>
      <c r="D29" s="44">
        <f t="shared" si="2"/>
        <v>1.9878705988199468E-3</v>
      </c>
      <c r="E29" s="44" t="e">
        <f t="shared" si="3"/>
        <v>#REF!</v>
      </c>
      <c r="F29" s="44" t="e">
        <f t="shared" si="4"/>
        <v>#REF!</v>
      </c>
      <c r="G29" s="44" t="e">
        <f t="shared" si="5"/>
        <v>#REF!</v>
      </c>
    </row>
    <row r="30" spans="1:7" x14ac:dyDescent="0.25">
      <c r="A30" s="44">
        <v>-2.30000000000001</v>
      </c>
      <c r="B30" s="44" t="e">
        <f t="shared" si="0"/>
        <v>#REF!</v>
      </c>
      <c r="C30" s="44">
        <f t="shared" si="1"/>
        <v>1.0724110021675514E-2</v>
      </c>
      <c r="D30" s="44">
        <f t="shared" si="2"/>
        <v>2.5265740970796154E-3</v>
      </c>
      <c r="E30" s="44" t="e">
        <f t="shared" si="3"/>
        <v>#REF!</v>
      </c>
      <c r="F30" s="44" t="e">
        <f t="shared" si="4"/>
        <v>#REF!</v>
      </c>
      <c r="G30" s="44" t="e">
        <f t="shared" si="5"/>
        <v>#REF!</v>
      </c>
    </row>
    <row r="31" spans="1:7" x14ac:dyDescent="0.25">
      <c r="A31" s="44">
        <v>-2.2000000000000099</v>
      </c>
      <c r="B31" s="44" t="e">
        <f t="shared" si="0"/>
        <v>#REF!</v>
      </c>
      <c r="C31" s="44">
        <f t="shared" si="1"/>
        <v>1.3903447513498252E-2</v>
      </c>
      <c r="D31" s="44">
        <f t="shared" si="2"/>
        <v>3.1793374918227379E-3</v>
      </c>
      <c r="E31" s="44" t="e">
        <f t="shared" si="3"/>
        <v>#REF!</v>
      </c>
      <c r="F31" s="44" t="e">
        <f t="shared" si="4"/>
        <v>#REF!</v>
      </c>
      <c r="G31" s="44" t="e">
        <f t="shared" si="5"/>
        <v>#REF!</v>
      </c>
    </row>
    <row r="32" spans="1:7" x14ac:dyDescent="0.25">
      <c r="A32" s="44">
        <v>-2.1000000000000099</v>
      </c>
      <c r="B32" s="44" t="e">
        <f t="shared" si="0"/>
        <v>#REF!</v>
      </c>
      <c r="C32" s="44">
        <f t="shared" si="1"/>
        <v>1.7864420562816112E-2</v>
      </c>
      <c r="D32" s="44">
        <f t="shared" si="2"/>
        <v>3.9609730493178601E-3</v>
      </c>
      <c r="E32" s="44" t="e">
        <f t="shared" si="3"/>
        <v>#REF!</v>
      </c>
      <c r="F32" s="44" t="e">
        <f t="shared" si="4"/>
        <v>#REF!</v>
      </c>
      <c r="G32" s="44" t="e">
        <f t="shared" si="5"/>
        <v>#REF!</v>
      </c>
    </row>
    <row r="33" spans="1:7" x14ac:dyDescent="0.25">
      <c r="A33" s="44">
        <v>-2.0000000000000102</v>
      </c>
      <c r="B33" s="44" t="e">
        <f t="shared" si="0"/>
        <v>#REF!</v>
      </c>
      <c r="C33" s="44">
        <f t="shared" si="1"/>
        <v>2.2750131948178647E-2</v>
      </c>
      <c r="D33" s="44">
        <f t="shared" si="2"/>
        <v>4.8857113853625345E-3</v>
      </c>
      <c r="E33" s="44" t="e">
        <f t="shared" si="3"/>
        <v>#REF!</v>
      </c>
      <c r="F33" s="44" t="e">
        <f t="shared" si="4"/>
        <v>#REF!</v>
      </c>
      <c r="G33" s="44" t="e">
        <f t="shared" si="5"/>
        <v>#REF!</v>
      </c>
    </row>
    <row r="34" spans="1:7" x14ac:dyDescent="0.25">
      <c r="A34" s="44">
        <v>-1.9000000000000099</v>
      </c>
      <c r="B34" s="44" t="e">
        <f t="shared" ref="B34:B65" si="6">A34*StdDevCapa+XBarCapa</f>
        <v>#REF!</v>
      </c>
      <c r="C34" s="44">
        <f t="shared" ref="C34:C65" si="7">NORMDIST(A34,0,1,1)</f>
        <v>2.8716559816001137E-2</v>
      </c>
      <c r="D34" s="44">
        <f t="shared" si="2"/>
        <v>5.9664278678224908E-3</v>
      </c>
      <c r="E34" s="44" t="e">
        <f t="shared" si="3"/>
        <v>#REF!</v>
      </c>
      <c r="F34" s="44" t="e">
        <f t="shared" si="4"/>
        <v>#REF!</v>
      </c>
      <c r="G34" s="44" t="e">
        <f t="shared" si="5"/>
        <v>#REF!</v>
      </c>
    </row>
    <row r="35" spans="1:7" x14ac:dyDescent="0.25">
      <c r="A35" s="44">
        <v>-1.80000000000001</v>
      </c>
      <c r="B35" s="44" t="e">
        <f t="shared" si="6"/>
        <v>#REF!</v>
      </c>
      <c r="C35" s="44">
        <f t="shared" si="7"/>
        <v>3.5930319112924998E-2</v>
      </c>
      <c r="D35" s="44">
        <f t="shared" ref="D35:D66" si="8">C35-C34</f>
        <v>7.2137592969238606E-3</v>
      </c>
      <c r="E35" s="44" t="e">
        <f t="shared" ref="E35:E66" si="9">USLCapa</f>
        <v>#REF!</v>
      </c>
      <c r="F35" s="44" t="e">
        <f t="shared" ref="F35:F66" si="10">LSLCapa</f>
        <v>#REF!</v>
      </c>
      <c r="G35" s="44" t="e">
        <f t="shared" ref="G35:G66" si="11">XBarCapa</f>
        <v>#REF!</v>
      </c>
    </row>
    <row r="36" spans="1:7" x14ac:dyDescent="0.25">
      <c r="A36" s="44">
        <v>-1.7000000000000099</v>
      </c>
      <c r="B36" s="44" t="e">
        <f t="shared" si="6"/>
        <v>#REF!</v>
      </c>
      <c r="C36" s="44">
        <f t="shared" si="7"/>
        <v>4.4565462758542097E-2</v>
      </c>
      <c r="D36" s="44">
        <f t="shared" si="8"/>
        <v>8.6351436456170994E-3</v>
      </c>
      <c r="E36" s="44" t="e">
        <f t="shared" si="9"/>
        <v>#REF!</v>
      </c>
      <c r="F36" s="44" t="e">
        <f t="shared" si="10"/>
        <v>#REF!</v>
      </c>
      <c r="G36" s="44" t="e">
        <f t="shared" si="11"/>
        <v>#REF!</v>
      </c>
    </row>
    <row r="37" spans="1:7" x14ac:dyDescent="0.25">
      <c r="A37" s="44">
        <v>-1.6000000000000101</v>
      </c>
      <c r="B37" s="44" t="e">
        <f t="shared" si="6"/>
        <v>#REF!</v>
      </c>
      <c r="C37" s="44">
        <f t="shared" si="7"/>
        <v>5.479929169955685E-2</v>
      </c>
      <c r="D37" s="44">
        <f t="shared" si="8"/>
        <v>1.0233828941014753E-2</v>
      </c>
      <c r="E37" s="44" t="e">
        <f t="shared" si="9"/>
        <v>#REF!</v>
      </c>
      <c r="F37" s="44" t="e">
        <f t="shared" si="10"/>
        <v>#REF!</v>
      </c>
      <c r="G37" s="44" t="e">
        <f t="shared" si="11"/>
        <v>#REF!</v>
      </c>
    </row>
    <row r="38" spans="1:7" x14ac:dyDescent="0.25">
      <c r="A38" s="44">
        <v>-1.50000000000001</v>
      </c>
      <c r="B38" s="44" t="e">
        <f t="shared" si="6"/>
        <v>#REF!</v>
      </c>
      <c r="C38" s="44">
        <f t="shared" si="7"/>
        <v>6.6807201268856753E-2</v>
      </c>
      <c r="D38" s="44">
        <f t="shared" si="8"/>
        <v>1.2007909569299903E-2</v>
      </c>
      <c r="E38" s="44" t="e">
        <f t="shared" si="9"/>
        <v>#REF!</v>
      </c>
      <c r="F38" s="44" t="e">
        <f t="shared" si="10"/>
        <v>#REF!</v>
      </c>
      <c r="G38" s="44" t="e">
        <f t="shared" si="11"/>
        <v>#REF!</v>
      </c>
    </row>
    <row r="39" spans="1:7" x14ac:dyDescent="0.25">
      <c r="A39" s="44">
        <v>-1.4000000000000099</v>
      </c>
      <c r="B39" s="44" t="e">
        <f t="shared" si="6"/>
        <v>#REF!</v>
      </c>
      <c r="C39" s="44">
        <f t="shared" si="7"/>
        <v>8.0756659233769554E-2</v>
      </c>
      <c r="D39" s="44">
        <f t="shared" si="8"/>
        <v>1.3949457964912801E-2</v>
      </c>
      <c r="E39" s="44" t="e">
        <f t="shared" si="9"/>
        <v>#REF!</v>
      </c>
      <c r="F39" s="44" t="e">
        <f t="shared" si="10"/>
        <v>#REF!</v>
      </c>
      <c r="G39" s="44" t="e">
        <f t="shared" si="11"/>
        <v>#REF!</v>
      </c>
    </row>
    <row r="40" spans="1:7" x14ac:dyDescent="0.25">
      <c r="A40" s="44">
        <v>-1.30000000000001</v>
      </c>
      <c r="B40" s="44" t="e">
        <f t="shared" si="6"/>
        <v>#REF!</v>
      </c>
      <c r="C40" s="44">
        <f t="shared" si="7"/>
        <v>9.6800484585608582E-2</v>
      </c>
      <c r="D40" s="44">
        <f t="shared" si="8"/>
        <v>1.6043825351839028E-2</v>
      </c>
      <c r="E40" s="44" t="e">
        <f t="shared" si="9"/>
        <v>#REF!</v>
      </c>
      <c r="F40" s="44" t="e">
        <f t="shared" si="10"/>
        <v>#REF!</v>
      </c>
      <c r="G40" s="44" t="e">
        <f t="shared" si="11"/>
        <v>#REF!</v>
      </c>
    </row>
    <row r="41" spans="1:7" x14ac:dyDescent="0.25">
      <c r="A41" s="44">
        <v>-1.2000000000000099</v>
      </c>
      <c r="B41" s="44" t="e">
        <f t="shared" si="6"/>
        <v>#REF!</v>
      </c>
      <c r="C41" s="44">
        <f t="shared" si="7"/>
        <v>0.11506967022170632</v>
      </c>
      <c r="D41" s="44">
        <f t="shared" si="8"/>
        <v>1.8269185636097737E-2</v>
      </c>
      <c r="E41" s="44" t="e">
        <f t="shared" si="9"/>
        <v>#REF!</v>
      </c>
      <c r="F41" s="44" t="e">
        <f t="shared" si="10"/>
        <v>#REF!</v>
      </c>
      <c r="G41" s="44" t="e">
        <f t="shared" si="11"/>
        <v>#REF!</v>
      </c>
    </row>
    <row r="42" spans="1:7" x14ac:dyDescent="0.25">
      <c r="A42" s="44">
        <v>-1.1000000000000101</v>
      </c>
      <c r="B42" s="44" t="e">
        <f t="shared" si="6"/>
        <v>#REF!</v>
      </c>
      <c r="C42" s="44">
        <f t="shared" si="7"/>
        <v>0.13566606094638042</v>
      </c>
      <c r="D42" s="44">
        <f t="shared" si="8"/>
        <v>2.0596390724674105E-2</v>
      </c>
      <c r="E42" s="44" t="e">
        <f t="shared" si="9"/>
        <v>#REF!</v>
      </c>
      <c r="F42" s="44" t="e">
        <f t="shared" si="10"/>
        <v>#REF!</v>
      </c>
      <c r="G42" s="44" t="e">
        <f t="shared" si="11"/>
        <v>#REF!</v>
      </c>
    </row>
    <row r="43" spans="1:7" x14ac:dyDescent="0.25">
      <c r="A43" s="44">
        <v>-1.00000000000001</v>
      </c>
      <c r="B43" s="44" t="e">
        <f t="shared" si="6"/>
        <v>#REF!</v>
      </c>
      <c r="C43" s="44">
        <f t="shared" si="7"/>
        <v>0.15865525393145458</v>
      </c>
      <c r="D43" s="44">
        <f t="shared" si="8"/>
        <v>2.2989192985074153E-2</v>
      </c>
      <c r="E43" s="44" t="e">
        <f t="shared" si="9"/>
        <v>#REF!</v>
      </c>
      <c r="F43" s="44" t="e">
        <f t="shared" si="10"/>
        <v>#REF!</v>
      </c>
      <c r="G43" s="44" t="e">
        <f t="shared" si="11"/>
        <v>#REF!</v>
      </c>
    </row>
    <row r="44" spans="1:7" x14ac:dyDescent="0.25">
      <c r="A44" s="44">
        <v>-0.90000000000001001</v>
      </c>
      <c r="B44" s="44" t="e">
        <f t="shared" si="6"/>
        <v>#REF!</v>
      </c>
      <c r="C44" s="44">
        <f t="shared" si="7"/>
        <v>0.18406012534675684</v>
      </c>
      <c r="D44" s="44">
        <f t="shared" si="8"/>
        <v>2.540487141530226E-2</v>
      </c>
      <c r="E44" s="44" t="e">
        <f t="shared" si="9"/>
        <v>#REF!</v>
      </c>
      <c r="F44" s="44" t="e">
        <f t="shared" si="10"/>
        <v>#REF!</v>
      </c>
      <c r="G44" s="44" t="e">
        <f t="shared" si="11"/>
        <v>#REF!</v>
      </c>
    </row>
    <row r="45" spans="1:7" x14ac:dyDescent="0.25">
      <c r="A45" s="44">
        <v>-0.80000000000001004</v>
      </c>
      <c r="B45" s="44" t="e">
        <f t="shared" si="6"/>
        <v>#REF!</v>
      </c>
      <c r="C45" s="44">
        <f t="shared" si="7"/>
        <v>0.21185539858339378</v>
      </c>
      <c r="D45" s="44">
        <f t="shared" si="8"/>
        <v>2.7795273236636941E-2</v>
      </c>
      <c r="E45" s="44" t="e">
        <f t="shared" si="9"/>
        <v>#REF!</v>
      </c>
      <c r="F45" s="44" t="e">
        <f t="shared" si="10"/>
        <v>#REF!</v>
      </c>
      <c r="G45" s="44" t="e">
        <f t="shared" si="11"/>
        <v>#REF!</v>
      </c>
    </row>
    <row r="46" spans="1:7" x14ac:dyDescent="0.25">
      <c r="A46" s="44">
        <v>-0.70000000000000995</v>
      </c>
      <c r="B46" s="44" t="e">
        <f t="shared" si="6"/>
        <v>#REF!</v>
      </c>
      <c r="C46" s="44">
        <f t="shared" si="7"/>
        <v>0.24196365222306987</v>
      </c>
      <c r="D46" s="44">
        <f t="shared" si="8"/>
        <v>3.0108253639676091E-2</v>
      </c>
      <c r="E46" s="44" t="e">
        <f t="shared" si="9"/>
        <v>#REF!</v>
      </c>
      <c r="F46" s="44" t="e">
        <f t="shared" si="10"/>
        <v>#REF!</v>
      </c>
      <c r="G46" s="44" t="e">
        <f t="shared" si="11"/>
        <v>#REF!</v>
      </c>
    </row>
    <row r="47" spans="1:7" x14ac:dyDescent="0.25">
      <c r="A47" s="44">
        <v>-0.60000000000000997</v>
      </c>
      <c r="B47" s="44" t="e">
        <f t="shared" si="6"/>
        <v>#REF!</v>
      </c>
      <c r="C47" s="44">
        <f t="shared" si="7"/>
        <v>0.27425311775007022</v>
      </c>
      <c r="D47" s="44">
        <f t="shared" si="8"/>
        <v>3.2289465527000349E-2</v>
      </c>
      <c r="E47" s="44" t="e">
        <f t="shared" si="9"/>
        <v>#REF!</v>
      </c>
      <c r="F47" s="44" t="e">
        <f t="shared" si="10"/>
        <v>#REF!</v>
      </c>
      <c r="G47" s="44" t="e">
        <f t="shared" si="11"/>
        <v>#REF!</v>
      </c>
    </row>
    <row r="48" spans="1:7" x14ac:dyDescent="0.25">
      <c r="A48" s="44">
        <v>-0.50000000000000999</v>
      </c>
      <c r="B48" s="44" t="e">
        <f t="shared" si="6"/>
        <v>#REF!</v>
      </c>
      <c r="C48" s="44">
        <f t="shared" si="7"/>
        <v>0.30853753872598338</v>
      </c>
      <c r="D48" s="44">
        <f t="shared" si="8"/>
        <v>3.4284420975913166E-2</v>
      </c>
      <c r="E48" s="44" t="e">
        <f t="shared" si="9"/>
        <v>#REF!</v>
      </c>
      <c r="F48" s="44" t="e">
        <f t="shared" si="10"/>
        <v>#REF!</v>
      </c>
      <c r="G48" s="44" t="e">
        <f t="shared" si="11"/>
        <v>#REF!</v>
      </c>
    </row>
    <row r="49" spans="1:7" x14ac:dyDescent="0.25">
      <c r="A49" s="44">
        <v>-0.40000000000001001</v>
      </c>
      <c r="B49" s="44" t="e">
        <f t="shared" si="6"/>
        <v>#REF!</v>
      </c>
      <c r="C49" s="44">
        <f t="shared" si="7"/>
        <v>0.34457825838967215</v>
      </c>
      <c r="D49" s="44">
        <f t="shared" si="8"/>
        <v>3.6040719663688769E-2</v>
      </c>
      <c r="E49" s="44" t="e">
        <f t="shared" si="9"/>
        <v>#REF!</v>
      </c>
      <c r="F49" s="44" t="e">
        <f t="shared" si="10"/>
        <v>#REF!</v>
      </c>
      <c r="G49" s="44" t="e">
        <f t="shared" si="11"/>
        <v>#REF!</v>
      </c>
    </row>
    <row r="50" spans="1:7" x14ac:dyDescent="0.25">
      <c r="A50" s="44">
        <v>-0.30000000000000998</v>
      </c>
      <c r="B50" s="44" t="e">
        <f t="shared" si="6"/>
        <v>#REF!</v>
      </c>
      <c r="C50" s="44">
        <f t="shared" si="7"/>
        <v>0.38208857781104355</v>
      </c>
      <c r="D50" s="44">
        <f t="shared" si="8"/>
        <v>3.7510319421371396E-2</v>
      </c>
      <c r="E50" s="44" t="e">
        <f t="shared" si="9"/>
        <v>#REF!</v>
      </c>
      <c r="F50" s="44" t="e">
        <f t="shared" si="10"/>
        <v>#REF!</v>
      </c>
      <c r="G50" s="44" t="e">
        <f t="shared" si="11"/>
        <v>#REF!</v>
      </c>
    </row>
    <row r="51" spans="1:7" x14ac:dyDescent="0.25">
      <c r="A51" s="44">
        <v>-0.20000000000001</v>
      </c>
      <c r="B51" s="44" t="e">
        <f t="shared" si="6"/>
        <v>#REF!</v>
      </c>
      <c r="C51" s="44">
        <f t="shared" si="7"/>
        <v>0.42074029056089307</v>
      </c>
      <c r="D51" s="44">
        <f t="shared" si="8"/>
        <v>3.8651712749849521E-2</v>
      </c>
      <c r="E51" s="44" t="e">
        <f t="shared" si="9"/>
        <v>#REF!</v>
      </c>
      <c r="F51" s="44" t="e">
        <f t="shared" si="10"/>
        <v>#REF!</v>
      </c>
      <c r="G51" s="44" t="e">
        <f t="shared" si="11"/>
        <v>#REF!</v>
      </c>
    </row>
    <row r="52" spans="1:7" x14ac:dyDescent="0.25">
      <c r="A52" s="44">
        <v>-0.10000000000001</v>
      </c>
      <c r="B52" s="44" t="e">
        <f t="shared" si="6"/>
        <v>#REF!</v>
      </c>
      <c r="C52" s="44">
        <f t="shared" si="7"/>
        <v>0.46017216272296702</v>
      </c>
      <c r="D52" s="44">
        <f t="shared" si="8"/>
        <v>3.9431872162073944E-2</v>
      </c>
      <c r="E52" s="44" t="e">
        <f t="shared" si="9"/>
        <v>#REF!</v>
      </c>
      <c r="F52" s="44" t="e">
        <f t="shared" si="10"/>
        <v>#REF!</v>
      </c>
      <c r="G52" s="44" t="e">
        <f t="shared" si="11"/>
        <v>#REF!</v>
      </c>
    </row>
    <row r="53" spans="1:7" x14ac:dyDescent="0.25">
      <c r="A53" s="44">
        <v>-1.0214051826551401E-14</v>
      </c>
      <c r="B53" s="44" t="e">
        <f t="shared" si="6"/>
        <v>#REF!</v>
      </c>
      <c r="C53" s="44">
        <f t="shared" si="7"/>
        <v>0.49999999999999595</v>
      </c>
      <c r="D53" s="44">
        <f t="shared" si="8"/>
        <v>3.9827837277028932E-2</v>
      </c>
      <c r="E53" s="44" t="e">
        <f t="shared" si="9"/>
        <v>#REF!</v>
      </c>
      <c r="F53" s="44" t="e">
        <f t="shared" si="10"/>
        <v>#REF!</v>
      </c>
      <c r="G53" s="44" t="e">
        <f t="shared" si="11"/>
        <v>#REF!</v>
      </c>
    </row>
    <row r="54" spans="1:7" x14ac:dyDescent="0.25">
      <c r="A54" s="44">
        <v>9.9999999999989903E-2</v>
      </c>
      <c r="B54" s="44" t="e">
        <f t="shared" si="6"/>
        <v>#REF!</v>
      </c>
      <c r="C54" s="44">
        <f t="shared" si="7"/>
        <v>0.53982783727702499</v>
      </c>
      <c r="D54" s="44">
        <f t="shared" si="8"/>
        <v>3.9827837277029043E-2</v>
      </c>
      <c r="E54" s="44" t="e">
        <f t="shared" si="9"/>
        <v>#REF!</v>
      </c>
      <c r="F54" s="44" t="e">
        <f t="shared" si="10"/>
        <v>#REF!</v>
      </c>
      <c r="G54" s="44" t="e">
        <f t="shared" si="11"/>
        <v>#REF!</v>
      </c>
    </row>
    <row r="55" spans="1:7" x14ac:dyDescent="0.25">
      <c r="A55" s="44">
        <v>0.19999999999998999</v>
      </c>
      <c r="B55" s="44" t="e">
        <f t="shared" si="6"/>
        <v>#REF!</v>
      </c>
      <c r="C55" s="44">
        <f t="shared" si="7"/>
        <v>0.5792597094390991</v>
      </c>
      <c r="D55" s="44">
        <f t="shared" si="8"/>
        <v>3.9431872162074111E-2</v>
      </c>
      <c r="E55" s="44" t="e">
        <f t="shared" si="9"/>
        <v>#REF!</v>
      </c>
      <c r="F55" s="44" t="e">
        <f t="shared" si="10"/>
        <v>#REF!</v>
      </c>
      <c r="G55" s="44" t="e">
        <f t="shared" si="11"/>
        <v>#REF!</v>
      </c>
    </row>
    <row r="56" spans="1:7" x14ac:dyDescent="0.25">
      <c r="A56" s="44">
        <v>0.29999999999999</v>
      </c>
      <c r="B56" s="44" t="e">
        <f t="shared" si="6"/>
        <v>#REF!</v>
      </c>
      <c r="C56" s="44">
        <f t="shared" si="7"/>
        <v>0.6179114221889489</v>
      </c>
      <c r="D56" s="44">
        <f t="shared" si="8"/>
        <v>3.8651712749849798E-2</v>
      </c>
      <c r="E56" s="44" t="e">
        <f t="shared" si="9"/>
        <v>#REF!</v>
      </c>
      <c r="F56" s="44" t="e">
        <f t="shared" si="10"/>
        <v>#REF!</v>
      </c>
      <c r="G56" s="44" t="e">
        <f t="shared" si="11"/>
        <v>#REF!</v>
      </c>
    </row>
    <row r="57" spans="1:7" x14ac:dyDescent="0.25">
      <c r="A57" s="44">
        <v>0.39999999999998997</v>
      </c>
      <c r="B57" s="44" t="e">
        <f t="shared" si="6"/>
        <v>#REF!</v>
      </c>
      <c r="C57" s="44">
        <f t="shared" si="7"/>
        <v>0.65542174161032052</v>
      </c>
      <c r="D57" s="44">
        <f t="shared" si="8"/>
        <v>3.7510319421371618E-2</v>
      </c>
      <c r="E57" s="44" t="e">
        <f t="shared" si="9"/>
        <v>#REF!</v>
      </c>
      <c r="F57" s="44" t="e">
        <f t="shared" si="10"/>
        <v>#REF!</v>
      </c>
      <c r="G57" s="44" t="e">
        <f t="shared" si="11"/>
        <v>#REF!</v>
      </c>
    </row>
    <row r="58" spans="1:7" x14ac:dyDescent="0.25">
      <c r="A58" s="44">
        <v>0.49999999999999001</v>
      </c>
      <c r="B58" s="44" t="e">
        <f t="shared" si="6"/>
        <v>#REF!</v>
      </c>
      <c r="C58" s="44">
        <f t="shared" si="7"/>
        <v>0.69146246127400957</v>
      </c>
      <c r="D58" s="44">
        <f t="shared" si="8"/>
        <v>3.6040719663689047E-2</v>
      </c>
      <c r="E58" s="44" t="e">
        <f t="shared" si="9"/>
        <v>#REF!</v>
      </c>
      <c r="F58" s="44" t="e">
        <f t="shared" si="10"/>
        <v>#REF!</v>
      </c>
      <c r="G58" s="44" t="e">
        <f t="shared" si="11"/>
        <v>#REF!</v>
      </c>
    </row>
    <row r="59" spans="1:7" x14ac:dyDescent="0.25">
      <c r="A59" s="44">
        <v>0.59999999999998999</v>
      </c>
      <c r="B59" s="44" t="e">
        <f t="shared" si="6"/>
        <v>#REF!</v>
      </c>
      <c r="C59" s="44">
        <f t="shared" si="7"/>
        <v>0.72574688224992312</v>
      </c>
      <c r="D59" s="44">
        <f t="shared" si="8"/>
        <v>3.4284420975913554E-2</v>
      </c>
      <c r="E59" s="44" t="e">
        <f t="shared" si="9"/>
        <v>#REF!</v>
      </c>
      <c r="F59" s="44" t="e">
        <f t="shared" si="10"/>
        <v>#REF!</v>
      </c>
      <c r="G59" s="44" t="e">
        <f t="shared" si="11"/>
        <v>#REF!</v>
      </c>
    </row>
    <row r="60" spans="1:7" x14ac:dyDescent="0.25">
      <c r="A60" s="44">
        <v>0.69999999999998996</v>
      </c>
      <c r="B60" s="44" t="e">
        <f t="shared" si="6"/>
        <v>#REF!</v>
      </c>
      <c r="C60" s="44">
        <f t="shared" si="7"/>
        <v>0.75803634777692386</v>
      </c>
      <c r="D60" s="44">
        <f t="shared" si="8"/>
        <v>3.2289465527000738E-2</v>
      </c>
      <c r="E60" s="44" t="e">
        <f t="shared" si="9"/>
        <v>#REF!</v>
      </c>
      <c r="F60" s="44" t="e">
        <f t="shared" si="10"/>
        <v>#REF!</v>
      </c>
      <c r="G60" s="44" t="e">
        <f t="shared" si="11"/>
        <v>#REF!</v>
      </c>
    </row>
    <row r="61" spans="1:7" x14ac:dyDescent="0.25">
      <c r="A61" s="44">
        <v>0.79999999999999005</v>
      </c>
      <c r="B61" s="44" t="e">
        <f t="shared" si="6"/>
        <v>#REF!</v>
      </c>
      <c r="C61" s="44">
        <f t="shared" si="7"/>
        <v>0.78814460141660048</v>
      </c>
      <c r="D61" s="44">
        <f t="shared" si="8"/>
        <v>3.0108253639676619E-2</v>
      </c>
      <c r="E61" s="44" t="e">
        <f t="shared" si="9"/>
        <v>#REF!</v>
      </c>
      <c r="F61" s="44" t="e">
        <f t="shared" si="10"/>
        <v>#REF!</v>
      </c>
      <c r="G61" s="44" t="e">
        <f t="shared" si="11"/>
        <v>#REF!</v>
      </c>
    </row>
    <row r="62" spans="1:7" x14ac:dyDescent="0.25">
      <c r="A62" s="44">
        <v>0.89999999999999003</v>
      </c>
      <c r="B62" s="44" t="e">
        <f t="shared" si="6"/>
        <v>#REF!</v>
      </c>
      <c r="C62" s="44">
        <f t="shared" si="7"/>
        <v>0.81593987465323792</v>
      </c>
      <c r="D62" s="44">
        <f t="shared" si="8"/>
        <v>2.7795273236637441E-2</v>
      </c>
      <c r="E62" s="44" t="e">
        <f t="shared" si="9"/>
        <v>#REF!</v>
      </c>
      <c r="F62" s="44" t="e">
        <f t="shared" si="10"/>
        <v>#REF!</v>
      </c>
      <c r="G62" s="44" t="e">
        <f t="shared" si="11"/>
        <v>#REF!</v>
      </c>
    </row>
    <row r="63" spans="1:7" x14ac:dyDescent="0.25">
      <c r="A63" s="44">
        <v>0.99999999999999001</v>
      </c>
      <c r="B63" s="44" t="e">
        <f t="shared" si="6"/>
        <v>#REF!</v>
      </c>
      <c r="C63" s="44">
        <f t="shared" si="7"/>
        <v>0.84134474606854059</v>
      </c>
      <c r="D63" s="44">
        <f t="shared" si="8"/>
        <v>2.5404871415302677E-2</v>
      </c>
      <c r="E63" s="44" t="e">
        <f t="shared" si="9"/>
        <v>#REF!</v>
      </c>
      <c r="F63" s="44" t="e">
        <f t="shared" si="10"/>
        <v>#REF!</v>
      </c>
      <c r="G63" s="44" t="e">
        <f t="shared" si="11"/>
        <v>#REF!</v>
      </c>
    </row>
    <row r="64" spans="1:7" x14ac:dyDescent="0.25">
      <c r="A64" s="44">
        <v>1.0999999999999901</v>
      </c>
      <c r="B64" s="44" t="e">
        <f t="shared" si="6"/>
        <v>#REF!</v>
      </c>
      <c r="C64" s="44">
        <f t="shared" si="7"/>
        <v>0.86433393905361511</v>
      </c>
      <c r="D64" s="44">
        <f t="shared" si="8"/>
        <v>2.2989192985074514E-2</v>
      </c>
      <c r="E64" s="44" t="e">
        <f t="shared" si="9"/>
        <v>#REF!</v>
      </c>
      <c r="F64" s="44" t="e">
        <f t="shared" si="10"/>
        <v>#REF!</v>
      </c>
      <c r="G64" s="44" t="e">
        <f t="shared" si="11"/>
        <v>#REF!</v>
      </c>
    </row>
    <row r="65" spans="1:7" x14ac:dyDescent="0.25">
      <c r="A65" s="44">
        <v>1.19999999999999</v>
      </c>
      <c r="B65" s="44" t="e">
        <f t="shared" si="6"/>
        <v>#REF!</v>
      </c>
      <c r="C65" s="44">
        <f t="shared" si="7"/>
        <v>0.88493032977828978</v>
      </c>
      <c r="D65" s="44">
        <f t="shared" si="8"/>
        <v>2.0596390724674674E-2</v>
      </c>
      <c r="E65" s="44" t="e">
        <f t="shared" si="9"/>
        <v>#REF!</v>
      </c>
      <c r="F65" s="44" t="e">
        <f t="shared" si="10"/>
        <v>#REF!</v>
      </c>
      <c r="G65" s="44" t="e">
        <f t="shared" si="11"/>
        <v>#REF!</v>
      </c>
    </row>
    <row r="66" spans="1:7" x14ac:dyDescent="0.25">
      <c r="A66" s="44">
        <v>1.2999999999999901</v>
      </c>
      <c r="B66" s="44" t="e">
        <f t="shared" ref="B66:B97" si="12">A66*StdDevCapa+XBarCapa</f>
        <v>#REF!</v>
      </c>
      <c r="C66" s="44">
        <f t="shared" ref="C66:C97" si="13">NORMDIST(A66,0,1,1)</f>
        <v>0.90319951541438803</v>
      </c>
      <c r="D66" s="44">
        <f t="shared" si="8"/>
        <v>1.8269185636098251E-2</v>
      </c>
      <c r="E66" s="44" t="e">
        <f t="shared" si="9"/>
        <v>#REF!</v>
      </c>
      <c r="F66" s="44" t="e">
        <f t="shared" si="10"/>
        <v>#REF!</v>
      </c>
      <c r="G66" s="44" t="e">
        <f t="shared" si="11"/>
        <v>#REF!</v>
      </c>
    </row>
    <row r="67" spans="1:7" x14ac:dyDescent="0.25">
      <c r="A67" s="44">
        <v>1.3999999999999899</v>
      </c>
      <c r="B67" s="44" t="e">
        <f t="shared" si="12"/>
        <v>#REF!</v>
      </c>
      <c r="C67" s="44">
        <f t="shared" si="13"/>
        <v>0.91924334076622749</v>
      </c>
      <c r="D67" s="44">
        <f t="shared" ref="D67:D98" si="14">C67-C66</f>
        <v>1.6043825351839458E-2</v>
      </c>
      <c r="E67" s="44" t="e">
        <f t="shared" ref="E67:E103" si="15">USLCapa</f>
        <v>#REF!</v>
      </c>
      <c r="F67" s="44" t="e">
        <f t="shared" ref="F67:F103" si="16">LSLCapa</f>
        <v>#REF!</v>
      </c>
      <c r="G67" s="44" t="e">
        <f t="shared" ref="G67:G103" si="17">XBarCapa</f>
        <v>#REF!</v>
      </c>
    </row>
    <row r="68" spans="1:7" x14ac:dyDescent="0.25">
      <c r="A68" s="44">
        <v>1.49999999999999</v>
      </c>
      <c r="B68" s="44" t="e">
        <f t="shared" si="12"/>
        <v>#REF!</v>
      </c>
      <c r="C68" s="44">
        <f t="shared" si="13"/>
        <v>0.93319279873114069</v>
      </c>
      <c r="D68" s="44">
        <f t="shared" si="14"/>
        <v>1.3949457964913203E-2</v>
      </c>
      <c r="E68" s="44" t="e">
        <f t="shared" si="15"/>
        <v>#REF!</v>
      </c>
      <c r="F68" s="44" t="e">
        <f t="shared" si="16"/>
        <v>#REF!</v>
      </c>
      <c r="G68" s="44" t="e">
        <f t="shared" si="17"/>
        <v>#REF!</v>
      </c>
    </row>
    <row r="69" spans="1:7" x14ac:dyDescent="0.25">
      <c r="A69" s="44">
        <v>1.5999999999999901</v>
      </c>
      <c r="B69" s="44" t="e">
        <f t="shared" si="12"/>
        <v>#REF!</v>
      </c>
      <c r="C69" s="44">
        <f t="shared" si="13"/>
        <v>0.94520070830044089</v>
      </c>
      <c r="D69" s="44">
        <f t="shared" si="14"/>
        <v>1.2007909569300201E-2</v>
      </c>
      <c r="E69" s="44" t="e">
        <f t="shared" si="15"/>
        <v>#REF!</v>
      </c>
      <c r="F69" s="44" t="e">
        <f t="shared" si="16"/>
        <v>#REF!</v>
      </c>
      <c r="G69" s="44" t="e">
        <f t="shared" si="17"/>
        <v>#REF!</v>
      </c>
    </row>
    <row r="70" spans="1:7" x14ac:dyDescent="0.25">
      <c r="A70" s="44">
        <v>1.69999999999999</v>
      </c>
      <c r="B70" s="44" t="e">
        <f t="shared" si="12"/>
        <v>#REF!</v>
      </c>
      <c r="C70" s="44">
        <f t="shared" si="13"/>
        <v>0.95543453724145599</v>
      </c>
      <c r="D70" s="44">
        <f t="shared" si="14"/>
        <v>1.02338289410151E-2</v>
      </c>
      <c r="E70" s="44" t="e">
        <f t="shared" si="15"/>
        <v>#REF!</v>
      </c>
      <c r="F70" s="44" t="e">
        <f t="shared" si="16"/>
        <v>#REF!</v>
      </c>
      <c r="G70" s="44" t="e">
        <f t="shared" si="17"/>
        <v>#REF!</v>
      </c>
    </row>
    <row r="71" spans="1:7" x14ac:dyDescent="0.25">
      <c r="A71" s="44">
        <v>1.7999999999999901</v>
      </c>
      <c r="B71" s="44" t="e">
        <f t="shared" si="12"/>
        <v>#REF!</v>
      </c>
      <c r="C71" s="44">
        <f t="shared" si="13"/>
        <v>0.96406968088707345</v>
      </c>
      <c r="D71" s="44">
        <f t="shared" si="14"/>
        <v>8.6351436456174602E-3</v>
      </c>
      <c r="E71" s="44" t="e">
        <f t="shared" si="15"/>
        <v>#REF!</v>
      </c>
      <c r="F71" s="44" t="e">
        <f t="shared" si="16"/>
        <v>#REF!</v>
      </c>
      <c r="G71" s="44" t="e">
        <f t="shared" si="17"/>
        <v>#REF!</v>
      </c>
    </row>
    <row r="72" spans="1:7" x14ac:dyDescent="0.25">
      <c r="A72" s="44">
        <v>1.8999999999999899</v>
      </c>
      <c r="B72" s="44" t="e">
        <f t="shared" si="12"/>
        <v>#REF!</v>
      </c>
      <c r="C72" s="44">
        <f t="shared" si="13"/>
        <v>0.97128344018399759</v>
      </c>
      <c r="D72" s="44">
        <f t="shared" si="14"/>
        <v>7.2137592969241382E-3</v>
      </c>
      <c r="E72" s="44" t="e">
        <f t="shared" si="15"/>
        <v>#REF!</v>
      </c>
      <c r="F72" s="44" t="e">
        <f t="shared" si="16"/>
        <v>#REF!</v>
      </c>
      <c r="G72" s="44" t="e">
        <f t="shared" si="17"/>
        <v>#REF!</v>
      </c>
    </row>
    <row r="73" spans="1:7" x14ac:dyDescent="0.25">
      <c r="A73" s="44">
        <v>1.99999999999999</v>
      </c>
      <c r="B73" s="44" t="e">
        <f t="shared" si="12"/>
        <v>#REF!</v>
      </c>
      <c r="C73" s="44">
        <f t="shared" si="13"/>
        <v>0.97724986805182024</v>
      </c>
      <c r="D73" s="44">
        <f t="shared" si="14"/>
        <v>5.9664278678226434E-3</v>
      </c>
      <c r="E73" s="44" t="e">
        <f t="shared" si="15"/>
        <v>#REF!</v>
      </c>
      <c r="F73" s="44" t="e">
        <f t="shared" si="16"/>
        <v>#REF!</v>
      </c>
      <c r="G73" s="44" t="e">
        <f t="shared" si="17"/>
        <v>#REF!</v>
      </c>
    </row>
    <row r="74" spans="1:7" x14ac:dyDescent="0.25">
      <c r="A74" s="44">
        <v>2.0999999999999899</v>
      </c>
      <c r="B74" s="44" t="e">
        <f t="shared" si="12"/>
        <v>#REF!</v>
      </c>
      <c r="C74" s="44">
        <f t="shared" si="13"/>
        <v>0.98213557943718299</v>
      </c>
      <c r="D74" s="44">
        <f t="shared" si="14"/>
        <v>4.8857113853627565E-3</v>
      </c>
      <c r="E74" s="44" t="e">
        <f t="shared" si="15"/>
        <v>#REF!</v>
      </c>
      <c r="F74" s="44" t="e">
        <f t="shared" si="16"/>
        <v>#REF!</v>
      </c>
      <c r="G74" s="44" t="e">
        <f t="shared" si="17"/>
        <v>#REF!</v>
      </c>
    </row>
    <row r="75" spans="1:7" x14ac:dyDescent="0.25">
      <c r="A75" s="44">
        <v>2.19999999999999</v>
      </c>
      <c r="B75" s="44" t="e">
        <f t="shared" si="12"/>
        <v>#REF!</v>
      </c>
      <c r="C75" s="44">
        <f t="shared" si="13"/>
        <v>0.98609655248650108</v>
      </c>
      <c r="D75" s="44">
        <f t="shared" si="14"/>
        <v>3.9609730493180839E-3</v>
      </c>
      <c r="E75" s="44" t="e">
        <f t="shared" si="15"/>
        <v>#REF!</v>
      </c>
      <c r="F75" s="44" t="e">
        <f t="shared" si="16"/>
        <v>#REF!</v>
      </c>
      <c r="G75" s="44" t="e">
        <f t="shared" si="17"/>
        <v>#REF!</v>
      </c>
    </row>
    <row r="76" spans="1:7" x14ac:dyDescent="0.25">
      <c r="A76" s="44">
        <v>2.2999999999999901</v>
      </c>
      <c r="B76" s="44" t="e">
        <f t="shared" si="12"/>
        <v>#REF!</v>
      </c>
      <c r="C76" s="44">
        <f t="shared" si="13"/>
        <v>0.98927588997832394</v>
      </c>
      <c r="D76" s="44">
        <f t="shared" si="14"/>
        <v>3.1793374918228645E-3</v>
      </c>
      <c r="E76" s="44" t="e">
        <f t="shared" si="15"/>
        <v>#REF!</v>
      </c>
      <c r="F76" s="44" t="e">
        <f t="shared" si="16"/>
        <v>#REF!</v>
      </c>
      <c r="G76" s="44" t="e">
        <f t="shared" si="17"/>
        <v>#REF!</v>
      </c>
    </row>
    <row r="77" spans="1:7" x14ac:dyDescent="0.25">
      <c r="A77" s="44">
        <v>2.3999999999999901</v>
      </c>
      <c r="B77" s="44" t="e">
        <f t="shared" si="12"/>
        <v>#REF!</v>
      </c>
      <c r="C77" s="44">
        <f t="shared" si="13"/>
        <v>0.99180246407540362</v>
      </c>
      <c r="D77" s="44">
        <f t="shared" si="14"/>
        <v>2.5265740970796813E-3</v>
      </c>
      <c r="E77" s="44" t="e">
        <f t="shared" si="15"/>
        <v>#REF!</v>
      </c>
      <c r="F77" s="44" t="e">
        <f t="shared" si="16"/>
        <v>#REF!</v>
      </c>
      <c r="G77" s="44" t="e">
        <f t="shared" si="17"/>
        <v>#REF!</v>
      </c>
    </row>
    <row r="78" spans="1:7" x14ac:dyDescent="0.25">
      <c r="A78" s="44">
        <v>2.4999999999999898</v>
      </c>
      <c r="B78" s="44" t="e">
        <f t="shared" si="12"/>
        <v>#REF!</v>
      </c>
      <c r="C78" s="44">
        <f t="shared" si="13"/>
        <v>0.99379033467422373</v>
      </c>
      <c r="D78" s="44">
        <f t="shared" si="14"/>
        <v>1.9878705988201073E-3</v>
      </c>
      <c r="E78" s="44" t="e">
        <f t="shared" si="15"/>
        <v>#REF!</v>
      </c>
      <c r="F78" s="44" t="e">
        <f t="shared" si="16"/>
        <v>#REF!</v>
      </c>
      <c r="G78" s="44" t="e">
        <f t="shared" si="17"/>
        <v>#REF!</v>
      </c>
    </row>
    <row r="79" spans="1:7" x14ac:dyDescent="0.25">
      <c r="A79" s="44">
        <v>2.5999999999999899</v>
      </c>
      <c r="B79" s="44" t="e">
        <f t="shared" si="12"/>
        <v>#REF!</v>
      </c>
      <c r="C79" s="44">
        <f t="shared" si="13"/>
        <v>0.99533881197628116</v>
      </c>
      <c r="D79" s="44">
        <f t="shared" si="14"/>
        <v>1.5484773020574272E-3</v>
      </c>
      <c r="E79" s="44" t="e">
        <f t="shared" si="15"/>
        <v>#REF!</v>
      </c>
      <c r="F79" s="44" t="e">
        <f t="shared" si="16"/>
        <v>#REF!</v>
      </c>
      <c r="G79" s="44" t="e">
        <f t="shared" si="17"/>
        <v>#REF!</v>
      </c>
    </row>
    <row r="80" spans="1:7" x14ac:dyDescent="0.25">
      <c r="A80" s="44">
        <v>2.7</v>
      </c>
      <c r="B80" s="44" t="e">
        <f t="shared" si="12"/>
        <v>#REF!</v>
      </c>
      <c r="C80" s="44">
        <f t="shared" si="13"/>
        <v>0.99653302619695938</v>
      </c>
      <c r="D80" s="44">
        <f t="shared" si="14"/>
        <v>1.1942142206782247E-3</v>
      </c>
      <c r="E80" s="44" t="e">
        <f t="shared" si="15"/>
        <v>#REF!</v>
      </c>
      <c r="F80" s="44" t="e">
        <f t="shared" si="16"/>
        <v>#REF!</v>
      </c>
      <c r="G80" s="44" t="e">
        <f t="shared" si="17"/>
        <v>#REF!</v>
      </c>
    </row>
    <row r="81" spans="1:7" x14ac:dyDescent="0.25">
      <c r="A81" s="44">
        <v>2.7999999999999901</v>
      </c>
      <c r="B81" s="44" t="e">
        <f t="shared" si="12"/>
        <v>#REF!</v>
      </c>
      <c r="C81" s="44">
        <f t="shared" si="13"/>
        <v>0.99744486966957202</v>
      </c>
      <c r="D81" s="44">
        <f t="shared" si="14"/>
        <v>9.1184347261263898E-4</v>
      </c>
      <c r="E81" s="44" t="e">
        <f t="shared" si="15"/>
        <v>#REF!</v>
      </c>
      <c r="F81" s="44" t="e">
        <f t="shared" si="16"/>
        <v>#REF!</v>
      </c>
      <c r="G81" s="44" t="e">
        <f t="shared" si="17"/>
        <v>#REF!</v>
      </c>
    </row>
    <row r="82" spans="1:7" x14ac:dyDescent="0.25">
      <c r="A82" s="44">
        <v>2.8999999999999901</v>
      </c>
      <c r="B82" s="44" t="e">
        <f t="shared" si="12"/>
        <v>#REF!</v>
      </c>
      <c r="C82" s="44">
        <f t="shared" si="13"/>
        <v>0.99813418669961596</v>
      </c>
      <c r="D82" s="44">
        <f t="shared" si="14"/>
        <v>6.8931703004393441E-4</v>
      </c>
      <c r="E82" s="44" t="e">
        <f t="shared" si="15"/>
        <v>#REF!</v>
      </c>
      <c r="F82" s="44" t="e">
        <f t="shared" si="16"/>
        <v>#REF!</v>
      </c>
      <c r="G82" s="44" t="e">
        <f t="shared" si="17"/>
        <v>#REF!</v>
      </c>
    </row>
    <row r="83" spans="1:7" x14ac:dyDescent="0.25">
      <c r="A83" s="44">
        <v>3</v>
      </c>
      <c r="B83" s="44" t="e">
        <f t="shared" si="12"/>
        <v>#REF!</v>
      </c>
      <c r="C83" s="44">
        <f t="shared" si="13"/>
        <v>0.9986501019683699</v>
      </c>
      <c r="D83" s="44">
        <f t="shared" si="14"/>
        <v>5.1591526875394145E-4</v>
      </c>
      <c r="E83" s="44" t="e">
        <f t="shared" si="15"/>
        <v>#REF!</v>
      </c>
      <c r="F83" s="44" t="e">
        <f t="shared" si="16"/>
        <v>#REF!</v>
      </c>
      <c r="G83" s="44" t="e">
        <f t="shared" si="17"/>
        <v>#REF!</v>
      </c>
    </row>
    <row r="84" spans="1:7" x14ac:dyDescent="0.25">
      <c r="A84" s="44">
        <v>3.1</v>
      </c>
      <c r="B84" s="44" t="e">
        <f t="shared" si="12"/>
        <v>#REF!</v>
      </c>
      <c r="C84" s="44">
        <f t="shared" si="13"/>
        <v>0.99903239678678168</v>
      </c>
      <c r="D84" s="44">
        <f t="shared" si="14"/>
        <v>3.8229481841178803E-4</v>
      </c>
      <c r="E84" s="44" t="e">
        <f t="shared" si="15"/>
        <v>#REF!</v>
      </c>
      <c r="F84" s="44" t="e">
        <f t="shared" si="16"/>
        <v>#REF!</v>
      </c>
      <c r="G84" s="44" t="e">
        <f t="shared" si="17"/>
        <v>#REF!</v>
      </c>
    </row>
    <row r="85" spans="1:7" x14ac:dyDescent="0.25">
      <c r="A85" s="44">
        <v>3.2</v>
      </c>
      <c r="B85" s="44" t="e">
        <f t="shared" si="12"/>
        <v>#REF!</v>
      </c>
      <c r="C85" s="44">
        <f t="shared" si="13"/>
        <v>0.99931286206208414</v>
      </c>
      <c r="D85" s="44">
        <f t="shared" si="14"/>
        <v>2.8046527530245502E-4</v>
      </c>
      <c r="E85" s="44" t="e">
        <f t="shared" si="15"/>
        <v>#REF!</v>
      </c>
      <c r="F85" s="44" t="e">
        <f t="shared" si="16"/>
        <v>#REF!</v>
      </c>
      <c r="G85" s="44" t="e">
        <f t="shared" si="17"/>
        <v>#REF!</v>
      </c>
    </row>
    <row r="86" spans="1:7" x14ac:dyDescent="0.25">
      <c r="A86" s="44">
        <v>3.2999999999999901</v>
      </c>
      <c r="B86" s="44" t="e">
        <f t="shared" si="12"/>
        <v>#REF!</v>
      </c>
      <c r="C86" s="44">
        <f t="shared" si="13"/>
        <v>0.99951657585761622</v>
      </c>
      <c r="D86" s="44">
        <f t="shared" si="14"/>
        <v>2.0371379553207891E-4</v>
      </c>
      <c r="E86" s="44" t="e">
        <f t="shared" si="15"/>
        <v>#REF!</v>
      </c>
      <c r="F86" s="44" t="e">
        <f t="shared" si="16"/>
        <v>#REF!</v>
      </c>
      <c r="G86" s="44" t="e">
        <f t="shared" si="17"/>
        <v>#REF!</v>
      </c>
    </row>
    <row r="87" spans="1:7" x14ac:dyDescent="0.25">
      <c r="A87" s="44">
        <v>3.4</v>
      </c>
      <c r="B87" s="44" t="e">
        <f t="shared" si="12"/>
        <v>#REF!</v>
      </c>
      <c r="C87" s="44">
        <f t="shared" si="13"/>
        <v>0.99966307073432314</v>
      </c>
      <c r="D87" s="44">
        <f t="shared" si="14"/>
        <v>1.4649487670692629E-4</v>
      </c>
      <c r="E87" s="44" t="e">
        <f t="shared" si="15"/>
        <v>#REF!</v>
      </c>
      <c r="F87" s="44" t="e">
        <f t="shared" si="16"/>
        <v>#REF!</v>
      </c>
      <c r="G87" s="44" t="e">
        <f t="shared" si="17"/>
        <v>#REF!</v>
      </c>
    </row>
    <row r="88" spans="1:7" x14ac:dyDescent="0.25">
      <c r="A88" s="44">
        <v>3.5</v>
      </c>
      <c r="B88" s="44" t="e">
        <f t="shared" si="12"/>
        <v>#REF!</v>
      </c>
      <c r="C88" s="44">
        <f t="shared" si="13"/>
        <v>0.99976737092096446</v>
      </c>
      <c r="D88" s="44">
        <f t="shared" si="14"/>
        <v>1.0430018664131513E-4</v>
      </c>
      <c r="E88" s="44" t="e">
        <f t="shared" si="15"/>
        <v>#REF!</v>
      </c>
      <c r="F88" s="44" t="e">
        <f t="shared" si="16"/>
        <v>#REF!</v>
      </c>
      <c r="G88" s="44" t="e">
        <f t="shared" si="17"/>
        <v>#REF!</v>
      </c>
    </row>
    <row r="89" spans="1:7" x14ac:dyDescent="0.25">
      <c r="A89" s="44">
        <v>3.6</v>
      </c>
      <c r="B89" s="44" t="e">
        <f t="shared" si="12"/>
        <v>#REF!</v>
      </c>
      <c r="C89" s="44">
        <f t="shared" si="13"/>
        <v>0.99984089140984245</v>
      </c>
      <c r="D89" s="44">
        <f t="shared" si="14"/>
        <v>7.3520488877987233E-5</v>
      </c>
      <c r="E89" s="44" t="e">
        <f t="shared" si="15"/>
        <v>#REF!</v>
      </c>
      <c r="F89" s="44" t="e">
        <f t="shared" si="16"/>
        <v>#REF!</v>
      </c>
      <c r="G89" s="44" t="e">
        <f t="shared" si="17"/>
        <v>#REF!</v>
      </c>
    </row>
    <row r="90" spans="1:7" x14ac:dyDescent="0.25">
      <c r="A90" s="44">
        <v>3.7</v>
      </c>
      <c r="B90" s="44" t="e">
        <f t="shared" si="12"/>
        <v>#REF!</v>
      </c>
      <c r="C90" s="44">
        <f t="shared" si="13"/>
        <v>0.99989220026652259</v>
      </c>
      <c r="D90" s="44">
        <f t="shared" si="14"/>
        <v>5.13088566801434E-5</v>
      </c>
      <c r="E90" s="44" t="e">
        <f t="shared" si="15"/>
        <v>#REF!</v>
      </c>
      <c r="F90" s="44" t="e">
        <f t="shared" si="16"/>
        <v>#REF!</v>
      </c>
      <c r="G90" s="44" t="e">
        <f t="shared" si="17"/>
        <v>#REF!</v>
      </c>
    </row>
    <row r="91" spans="1:7" x14ac:dyDescent="0.25">
      <c r="A91" s="44">
        <v>3.8</v>
      </c>
      <c r="B91" s="44" t="e">
        <f t="shared" si="12"/>
        <v>#REF!</v>
      </c>
      <c r="C91" s="44">
        <f t="shared" si="13"/>
        <v>0.99992765195607491</v>
      </c>
      <c r="D91" s="44">
        <f t="shared" si="14"/>
        <v>3.5451689552323806E-5</v>
      </c>
      <c r="E91" s="44" t="e">
        <f t="shared" si="15"/>
        <v>#REF!</v>
      </c>
      <c r="F91" s="44" t="e">
        <f t="shared" si="16"/>
        <v>#REF!</v>
      </c>
      <c r="G91" s="44" t="e">
        <f t="shared" si="17"/>
        <v>#REF!</v>
      </c>
    </row>
    <row r="92" spans="1:7" x14ac:dyDescent="0.25">
      <c r="A92" s="44">
        <v>3.9</v>
      </c>
      <c r="B92" s="44" t="e">
        <f t="shared" si="12"/>
        <v>#REF!</v>
      </c>
      <c r="C92" s="44">
        <f t="shared" si="13"/>
        <v>0.99995190365598241</v>
      </c>
      <c r="D92" s="44">
        <f t="shared" si="14"/>
        <v>2.4251699907495983E-5</v>
      </c>
      <c r="E92" s="44" t="e">
        <f t="shared" si="15"/>
        <v>#REF!</v>
      </c>
      <c r="F92" s="44" t="e">
        <f t="shared" si="16"/>
        <v>#REF!</v>
      </c>
      <c r="G92" s="44" t="e">
        <f t="shared" si="17"/>
        <v>#REF!</v>
      </c>
    </row>
    <row r="93" spans="1:7" x14ac:dyDescent="0.25">
      <c r="A93" s="44">
        <v>4</v>
      </c>
      <c r="B93" s="44" t="e">
        <f t="shared" si="12"/>
        <v>#REF!</v>
      </c>
      <c r="C93" s="44">
        <f t="shared" si="13"/>
        <v>0.99996832875816688</v>
      </c>
      <c r="D93" s="44">
        <f t="shared" si="14"/>
        <v>1.6425102184469687E-5</v>
      </c>
      <c r="E93" s="44" t="e">
        <f t="shared" si="15"/>
        <v>#REF!</v>
      </c>
      <c r="F93" s="44" t="e">
        <f t="shared" si="16"/>
        <v>#REF!</v>
      </c>
      <c r="G93" s="44" t="e">
        <f t="shared" si="17"/>
        <v>#REF!</v>
      </c>
    </row>
    <row r="94" spans="1:7" x14ac:dyDescent="0.25">
      <c r="A94" s="44">
        <v>4.0999999999999996</v>
      </c>
      <c r="B94" s="44" t="e">
        <f t="shared" si="12"/>
        <v>#REF!</v>
      </c>
      <c r="C94" s="44">
        <f t="shared" si="13"/>
        <v>0.99997934249308751</v>
      </c>
      <c r="D94" s="44">
        <f t="shared" si="14"/>
        <v>1.1013734920628515E-5</v>
      </c>
      <c r="E94" s="44" t="e">
        <f t="shared" si="15"/>
        <v>#REF!</v>
      </c>
      <c r="F94" s="44" t="e">
        <f t="shared" si="16"/>
        <v>#REF!</v>
      </c>
      <c r="G94" s="44" t="e">
        <f t="shared" si="17"/>
        <v>#REF!</v>
      </c>
    </row>
    <row r="95" spans="1:7" x14ac:dyDescent="0.25">
      <c r="A95" s="44">
        <v>4.2</v>
      </c>
      <c r="B95" s="44" t="e">
        <f t="shared" si="12"/>
        <v>#REF!</v>
      </c>
      <c r="C95" s="44">
        <f t="shared" si="13"/>
        <v>0.9999866542509841</v>
      </c>
      <c r="D95" s="44">
        <f t="shared" si="14"/>
        <v>7.3117578965886665E-6</v>
      </c>
      <c r="E95" s="44" t="e">
        <f t="shared" si="15"/>
        <v>#REF!</v>
      </c>
      <c r="F95" s="44" t="e">
        <f t="shared" si="16"/>
        <v>#REF!</v>
      </c>
      <c r="G95" s="44" t="e">
        <f t="shared" si="17"/>
        <v>#REF!</v>
      </c>
    </row>
    <row r="96" spans="1:7" x14ac:dyDescent="0.25">
      <c r="A96" s="44">
        <v>4.3</v>
      </c>
      <c r="B96" s="44" t="e">
        <f t="shared" si="12"/>
        <v>#REF!</v>
      </c>
      <c r="C96" s="44">
        <f t="shared" si="13"/>
        <v>0.99999146009452899</v>
      </c>
      <c r="D96" s="44">
        <f t="shared" si="14"/>
        <v>4.8058435448972148E-6</v>
      </c>
      <c r="E96" s="44" t="e">
        <f t="shared" si="15"/>
        <v>#REF!</v>
      </c>
      <c r="F96" s="44" t="e">
        <f t="shared" si="16"/>
        <v>#REF!</v>
      </c>
      <c r="G96" s="44" t="e">
        <f t="shared" si="17"/>
        <v>#REF!</v>
      </c>
    </row>
    <row r="97" spans="1:7" x14ac:dyDescent="0.25">
      <c r="A97" s="44">
        <v>4.4000000000000004</v>
      </c>
      <c r="B97" s="44" t="e">
        <f t="shared" si="12"/>
        <v>#REF!</v>
      </c>
      <c r="C97" s="44">
        <f t="shared" si="13"/>
        <v>0.99999458745609227</v>
      </c>
      <c r="D97" s="44">
        <f t="shared" si="14"/>
        <v>3.1273615632709806E-6</v>
      </c>
      <c r="E97" s="44" t="e">
        <f t="shared" si="15"/>
        <v>#REF!</v>
      </c>
      <c r="F97" s="44" t="e">
        <f t="shared" si="16"/>
        <v>#REF!</v>
      </c>
      <c r="G97" s="44" t="e">
        <f t="shared" si="17"/>
        <v>#REF!</v>
      </c>
    </row>
    <row r="98" spans="1:7" x14ac:dyDescent="0.25">
      <c r="A98" s="44">
        <v>4.5</v>
      </c>
      <c r="B98" s="44" t="e">
        <f t="shared" ref="B98:B103" si="18">A98*StdDevCapa+XBarCapa</f>
        <v>#REF!</v>
      </c>
      <c r="C98" s="44">
        <f t="shared" ref="C98:C103" si="19">NORMDIST(A98,0,1,1)</f>
        <v>0.99999660232687526</v>
      </c>
      <c r="D98" s="44">
        <f t="shared" si="14"/>
        <v>2.0148707829958923E-6</v>
      </c>
      <c r="E98" s="44" t="e">
        <f t="shared" si="15"/>
        <v>#REF!</v>
      </c>
      <c r="F98" s="44" t="e">
        <f t="shared" si="16"/>
        <v>#REF!</v>
      </c>
      <c r="G98" s="44" t="e">
        <f t="shared" si="17"/>
        <v>#REF!</v>
      </c>
    </row>
    <row r="99" spans="1:7" x14ac:dyDescent="0.25">
      <c r="A99" s="44">
        <v>4.5999999999999996</v>
      </c>
      <c r="B99" s="44" t="e">
        <f t="shared" si="18"/>
        <v>#REF!</v>
      </c>
      <c r="C99" s="44">
        <f t="shared" si="19"/>
        <v>0.9999978875452975</v>
      </c>
      <c r="D99" s="44">
        <f>C99-C98</f>
        <v>1.2852184222422736E-6</v>
      </c>
      <c r="E99" s="44" t="e">
        <f t="shared" si="15"/>
        <v>#REF!</v>
      </c>
      <c r="F99" s="44" t="e">
        <f t="shared" si="16"/>
        <v>#REF!</v>
      </c>
      <c r="G99" s="44" t="e">
        <f t="shared" si="17"/>
        <v>#REF!</v>
      </c>
    </row>
    <row r="100" spans="1:7" x14ac:dyDescent="0.25">
      <c r="A100" s="44">
        <v>4.7</v>
      </c>
      <c r="B100" s="44" t="e">
        <f t="shared" si="18"/>
        <v>#REF!</v>
      </c>
      <c r="C100" s="44">
        <f t="shared" si="19"/>
        <v>0.99999869919254614</v>
      </c>
      <c r="D100" s="44">
        <f>C100-C99</f>
        <v>8.1164724863302951E-7</v>
      </c>
      <c r="E100" s="44" t="e">
        <f t="shared" si="15"/>
        <v>#REF!</v>
      </c>
      <c r="F100" s="44" t="e">
        <f t="shared" si="16"/>
        <v>#REF!</v>
      </c>
      <c r="G100" s="44" t="e">
        <f t="shared" si="17"/>
        <v>#REF!</v>
      </c>
    </row>
    <row r="101" spans="1:7" x14ac:dyDescent="0.25">
      <c r="A101" s="44">
        <v>4.8</v>
      </c>
      <c r="B101" s="44" t="e">
        <f t="shared" si="18"/>
        <v>#REF!</v>
      </c>
      <c r="C101" s="44">
        <f t="shared" si="19"/>
        <v>0.99999920667184805</v>
      </c>
      <c r="D101" s="44">
        <f>C101-C100</f>
        <v>5.0747930191441526E-7</v>
      </c>
      <c r="E101" s="44" t="e">
        <f t="shared" si="15"/>
        <v>#REF!</v>
      </c>
      <c r="F101" s="44" t="e">
        <f t="shared" si="16"/>
        <v>#REF!</v>
      </c>
      <c r="G101" s="44" t="e">
        <f t="shared" si="17"/>
        <v>#REF!</v>
      </c>
    </row>
    <row r="102" spans="1:7" x14ac:dyDescent="0.25">
      <c r="A102" s="44">
        <v>4.9000000000000004</v>
      </c>
      <c r="B102" s="44" t="e">
        <f t="shared" si="18"/>
        <v>#REF!</v>
      </c>
      <c r="C102" s="44">
        <f t="shared" si="19"/>
        <v>0.99999952081672339</v>
      </c>
      <c r="D102" s="44">
        <f>C102-C101</f>
        <v>3.1414487533520941E-7</v>
      </c>
      <c r="E102" s="44" t="e">
        <f t="shared" si="15"/>
        <v>#REF!</v>
      </c>
      <c r="F102" s="44" t="e">
        <f t="shared" si="16"/>
        <v>#REF!</v>
      </c>
      <c r="G102" s="44" t="e">
        <f t="shared" si="17"/>
        <v>#REF!</v>
      </c>
    </row>
    <row r="103" spans="1:7" x14ac:dyDescent="0.25">
      <c r="A103" s="44">
        <v>5</v>
      </c>
      <c r="B103" s="44" t="e">
        <f t="shared" si="18"/>
        <v>#REF!</v>
      </c>
      <c r="C103" s="44">
        <f t="shared" si="19"/>
        <v>0.99999971334842808</v>
      </c>
      <c r="D103" s="44">
        <f>C103-C102</f>
        <v>1.9253170469024639E-7</v>
      </c>
      <c r="E103" s="44" t="e">
        <f t="shared" si="15"/>
        <v>#REF!</v>
      </c>
      <c r="F103" s="44" t="e">
        <f t="shared" si="16"/>
        <v>#REF!</v>
      </c>
      <c r="G103" s="44" t="e">
        <f t="shared" si="17"/>
        <v>#REF!</v>
      </c>
    </row>
  </sheetData>
  <phoneticPr fontId="10" type="noConversion"/>
  <pageMargins left="0.75" right="0.75" top="1" bottom="1" header="0.4921259845" footer="0.4921259845"/>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6"/>
  <dimension ref="B1:Q19"/>
  <sheetViews>
    <sheetView workbookViewId="0">
      <selection activeCell="B10" sqref="B10"/>
    </sheetView>
  </sheetViews>
  <sheetFormatPr defaultColWidth="9.1796875" defaultRowHeight="12.5" x14ac:dyDescent="0.25"/>
  <cols>
    <col min="1" max="16384" width="9.1796875" style="44"/>
  </cols>
  <sheetData>
    <row r="1" spans="2:17" x14ac:dyDescent="0.25">
      <c r="N1" s="44">
        <v>-5</v>
      </c>
      <c r="O1" s="44">
        <v>0</v>
      </c>
      <c r="P1" s="44">
        <f t="shared" ref="P1:P19" si="0">NORMDIST(N1,0,1,1=2)</f>
        <v>1.4867195147342977E-6</v>
      </c>
    </row>
    <row r="2" spans="2:17" x14ac:dyDescent="0.25">
      <c r="N2" s="44">
        <v>-4.5</v>
      </c>
      <c r="O2" s="44">
        <v>0</v>
      </c>
      <c r="P2" s="44">
        <f t="shared" si="0"/>
        <v>1.5983741106905475E-5</v>
      </c>
      <c r="Q2" s="44">
        <v>-0.28515000000000001</v>
      </c>
    </row>
    <row r="3" spans="2:17" x14ac:dyDescent="0.25">
      <c r="K3" s="44">
        <v>1</v>
      </c>
      <c r="L3" s="44">
        <f t="shared" ref="L3:L11" si="1">(K3-3/8)/(9+1/4)</f>
        <v>6.7567567567567571E-2</v>
      </c>
      <c r="M3" s="44">
        <f t="shared" ref="M3:M11" si="2">NORMSINV(L3)</f>
        <v>-1.4941549086209043</v>
      </c>
      <c r="N3" s="44">
        <v>-4</v>
      </c>
      <c r="O3" s="44">
        <v>0</v>
      </c>
      <c r="P3" s="44">
        <f t="shared" si="0"/>
        <v>1.3383022576488537E-4</v>
      </c>
      <c r="Q3" s="44">
        <v>2.1870799999999999</v>
      </c>
    </row>
    <row r="4" spans="2:17" x14ac:dyDescent="0.25">
      <c r="B4" s="44" t="e">
        <f>IF(#REF!="N/A",-999999,#REF!)</f>
        <v>#REF!</v>
      </c>
      <c r="C4" s="44" t="e">
        <f>IF(#REF!="N/A",-999999,#REF!)</f>
        <v>#REF!</v>
      </c>
      <c r="D4" s="44">
        <v>0</v>
      </c>
      <c r="F4" s="44">
        <v>0</v>
      </c>
      <c r="G4" s="44">
        <v>0.24197072451914334</v>
      </c>
      <c r="K4" s="44">
        <f t="shared" ref="K4:K11" si="3">K3+1</f>
        <v>2</v>
      </c>
      <c r="L4" s="44">
        <f t="shared" si="1"/>
        <v>0.17567567567567569</v>
      </c>
      <c r="M4" s="44">
        <f t="shared" si="2"/>
        <v>-0.93197131234319142</v>
      </c>
      <c r="N4" s="44">
        <v>-3</v>
      </c>
      <c r="O4" s="44">
        <v>0</v>
      </c>
      <c r="P4" s="44">
        <f t="shared" si="0"/>
        <v>4.4318484119380075E-3</v>
      </c>
      <c r="Q4" s="44">
        <v>0.59435000000000004</v>
      </c>
    </row>
    <row r="5" spans="2:17" x14ac:dyDescent="0.25">
      <c r="B5" s="44" t="e">
        <f>IF(#REF!="N/A",-999999,#REF!)</f>
        <v>#REF!</v>
      </c>
      <c r="C5" s="44" t="e">
        <f>IF(#REF!="N/A",-999999,#REF!)</f>
        <v>#REF!</v>
      </c>
      <c r="D5" s="44">
        <f>D4+0.1</f>
        <v>0.1</v>
      </c>
      <c r="F5" s="44">
        <v>1</v>
      </c>
      <c r="G5" s="44">
        <v>0.24197072451914334</v>
      </c>
      <c r="K5" s="44">
        <f t="shared" si="3"/>
        <v>3</v>
      </c>
      <c r="L5" s="44">
        <f t="shared" si="1"/>
        <v>0.28378378378378377</v>
      </c>
      <c r="M5" s="44">
        <f t="shared" si="2"/>
        <v>-0.5716375251650857</v>
      </c>
      <c r="N5" s="44">
        <v>-2.5</v>
      </c>
      <c r="O5" s="44">
        <v>0</v>
      </c>
      <c r="P5" s="44">
        <f t="shared" si="0"/>
        <v>1.752830049356854E-2</v>
      </c>
      <c r="Q5" s="44">
        <v>0.58613999999999999</v>
      </c>
    </row>
    <row r="6" spans="2:17" x14ac:dyDescent="0.25">
      <c r="B6" s="44" t="e">
        <f>IF(#REF!="N/A",-999999,#REF!)</f>
        <v>#REF!</v>
      </c>
      <c r="C6" s="44" t="e">
        <f>IF(#REF!="N/A",-999999,#REF!)</f>
        <v>#REF!</v>
      </c>
      <c r="D6" s="44">
        <f>D5+0.1</f>
        <v>0.2</v>
      </c>
      <c r="K6" s="44">
        <f t="shared" si="3"/>
        <v>4</v>
      </c>
      <c r="L6" s="44">
        <f t="shared" si="1"/>
        <v>0.39189189189189189</v>
      </c>
      <c r="M6" s="44">
        <f t="shared" si="2"/>
        <v>-0.27439148786003692</v>
      </c>
      <c r="N6" s="44">
        <v>-2</v>
      </c>
      <c r="O6" s="44">
        <v>0</v>
      </c>
      <c r="P6" s="44">
        <f t="shared" si="0"/>
        <v>5.3990966513188063E-2</v>
      </c>
      <c r="Q6" s="44">
        <v>-1.1593599999999999</v>
      </c>
    </row>
    <row r="7" spans="2:17" x14ac:dyDescent="0.25">
      <c r="B7" s="44" t="e">
        <f>IF(#REF!="N/A",-999999,#REF!)</f>
        <v>#REF!</v>
      </c>
      <c r="C7" s="44" t="e">
        <f>IF(#REF!="N/A",-999999,#REF!)</f>
        <v>#REF!</v>
      </c>
      <c r="D7" s="44">
        <f>D6+0.1</f>
        <v>0.30000000000000004</v>
      </c>
      <c r="K7" s="44">
        <f t="shared" si="3"/>
        <v>5</v>
      </c>
      <c r="L7" s="44">
        <f t="shared" si="1"/>
        <v>0.5</v>
      </c>
      <c r="M7" s="44">
        <f t="shared" si="2"/>
        <v>0</v>
      </c>
      <c r="N7" s="44">
        <v>-1.5</v>
      </c>
      <c r="O7" s="44">
        <v>0</v>
      </c>
      <c r="P7" s="44">
        <f t="shared" si="0"/>
        <v>0.12951759566589174</v>
      </c>
      <c r="Q7" s="44">
        <v>-0.85962000000000005</v>
      </c>
    </row>
    <row r="8" spans="2:17" x14ac:dyDescent="0.25">
      <c r="B8" s="44" t="e">
        <f>IF(#REF!="N/A",-999999,#REF!)</f>
        <v>#REF!</v>
      </c>
      <c r="C8" s="44" t="e">
        <f>IF(#REF!="N/A",-999999,#REF!)</f>
        <v>#REF!</v>
      </c>
      <c r="D8" s="44">
        <f>D7+0.1</f>
        <v>0.4</v>
      </c>
      <c r="K8" s="44">
        <f t="shared" si="3"/>
        <v>6</v>
      </c>
      <c r="L8" s="44">
        <f t="shared" si="1"/>
        <v>0.60810810810810811</v>
      </c>
      <c r="M8" s="44">
        <f t="shared" si="2"/>
        <v>0.27439148786003692</v>
      </c>
      <c r="N8" s="44">
        <f t="shared" ref="N8:N15" si="4">N7+0.5</f>
        <v>-1</v>
      </c>
      <c r="O8" s="44">
        <v>0</v>
      </c>
      <c r="P8" s="44">
        <f t="shared" si="0"/>
        <v>0.24197072451914337</v>
      </c>
      <c r="Q8" s="44">
        <v>-1.53718</v>
      </c>
    </row>
    <row r="9" spans="2:17" x14ac:dyDescent="0.25">
      <c r="B9" s="44" t="e">
        <f>IF(#REF!="N/A",-999999,#REF!)</f>
        <v>#REF!</v>
      </c>
      <c r="C9" s="44" t="e">
        <f>IF(#REF!="N/A",-999999,#REF!)</f>
        <v>#REF!</v>
      </c>
      <c r="D9" s="44">
        <f>D8+0.1</f>
        <v>0.5</v>
      </c>
      <c r="K9" s="44">
        <f t="shared" si="3"/>
        <v>7</v>
      </c>
      <c r="L9" s="44">
        <f t="shared" si="1"/>
        <v>0.71621621621621623</v>
      </c>
      <c r="M9" s="44">
        <f t="shared" si="2"/>
        <v>0.5716375251650857</v>
      </c>
      <c r="N9" s="44">
        <f t="shared" si="4"/>
        <v>-0.5</v>
      </c>
      <c r="O9" s="44">
        <v>0</v>
      </c>
      <c r="P9" s="44">
        <f t="shared" si="0"/>
        <v>0.35206532676429952</v>
      </c>
      <c r="Q9" s="44">
        <v>-1.30179</v>
      </c>
    </row>
    <row r="10" spans="2:17" x14ac:dyDescent="0.25">
      <c r="K10" s="44">
        <f t="shared" si="3"/>
        <v>8</v>
      </c>
      <c r="L10" s="44">
        <f t="shared" si="1"/>
        <v>0.82432432432432434</v>
      </c>
      <c r="M10" s="44">
        <f t="shared" si="2"/>
        <v>0.93197131234319142</v>
      </c>
      <c r="N10" s="44">
        <f t="shared" si="4"/>
        <v>0</v>
      </c>
      <c r="O10" s="44">
        <v>0</v>
      </c>
      <c r="P10" s="44">
        <f t="shared" si="0"/>
        <v>0.3989422804014327</v>
      </c>
      <c r="Q10" s="44">
        <v>0.25</v>
      </c>
    </row>
    <row r="11" spans="2:17" x14ac:dyDescent="0.25">
      <c r="K11" s="44">
        <f t="shared" si="3"/>
        <v>9</v>
      </c>
      <c r="L11" s="44">
        <f t="shared" si="1"/>
        <v>0.93243243243243246</v>
      </c>
      <c r="M11" s="44">
        <f t="shared" si="2"/>
        <v>1.4941549086209054</v>
      </c>
      <c r="N11" s="44">
        <f t="shared" si="4"/>
        <v>0.5</v>
      </c>
      <c r="O11" s="44">
        <v>0</v>
      </c>
      <c r="P11" s="44">
        <f t="shared" si="0"/>
        <v>0.35206532676429952</v>
      </c>
      <c r="Q11" s="44">
        <v>-0.34956999999999999</v>
      </c>
    </row>
    <row r="12" spans="2:17" x14ac:dyDescent="0.25">
      <c r="N12" s="44">
        <f t="shared" si="4"/>
        <v>1</v>
      </c>
      <c r="O12" s="44">
        <v>0</v>
      </c>
      <c r="P12" s="44">
        <f t="shared" si="0"/>
        <v>0.24197072451914337</v>
      </c>
      <c r="Q12" s="44">
        <v>1.3849999999999999E-2</v>
      </c>
    </row>
    <row r="13" spans="2:17" x14ac:dyDescent="0.25">
      <c r="N13" s="44">
        <f t="shared" si="4"/>
        <v>1.5</v>
      </c>
      <c r="O13" s="44">
        <v>0</v>
      </c>
      <c r="P13" s="44">
        <f t="shared" si="0"/>
        <v>0.12951759566589174</v>
      </c>
      <c r="Q13" s="44">
        <v>-0.68937999999999999</v>
      </c>
    </row>
    <row r="14" spans="2:17" x14ac:dyDescent="0.25">
      <c r="N14" s="44">
        <f t="shared" si="4"/>
        <v>2</v>
      </c>
      <c r="O14" s="44">
        <v>0</v>
      </c>
      <c r="P14" s="44">
        <f t="shared" si="0"/>
        <v>5.3990966513188063E-2</v>
      </c>
      <c r="Q14" s="44">
        <v>-1.12076</v>
      </c>
    </row>
    <row r="15" spans="2:17" x14ac:dyDescent="0.25">
      <c r="N15" s="44">
        <f t="shared" si="4"/>
        <v>2.5</v>
      </c>
      <c r="O15" s="44">
        <v>0</v>
      </c>
      <c r="P15" s="44">
        <f t="shared" si="0"/>
        <v>1.752830049356854E-2</v>
      </c>
    </row>
    <row r="16" spans="2:17" x14ac:dyDescent="0.25">
      <c r="N16" s="44">
        <v>3</v>
      </c>
      <c r="O16" s="44">
        <v>0</v>
      </c>
      <c r="P16" s="44">
        <f t="shared" si="0"/>
        <v>4.4318484119380075E-3</v>
      </c>
    </row>
    <row r="17" spans="14:16" x14ac:dyDescent="0.25">
      <c r="N17" s="44">
        <v>4</v>
      </c>
      <c r="O17" s="44">
        <v>0</v>
      </c>
      <c r="P17" s="44">
        <f t="shared" si="0"/>
        <v>1.3383022576488537E-4</v>
      </c>
    </row>
    <row r="18" spans="14:16" x14ac:dyDescent="0.25">
      <c r="N18" s="44">
        <v>4.5</v>
      </c>
      <c r="O18" s="44">
        <v>0</v>
      </c>
      <c r="P18" s="44">
        <f t="shared" si="0"/>
        <v>1.5983741106905475E-5</v>
      </c>
    </row>
    <row r="19" spans="14:16" x14ac:dyDescent="0.25">
      <c r="N19" s="44">
        <v>5</v>
      </c>
      <c r="O19" s="44">
        <v>0</v>
      </c>
      <c r="P19" s="44">
        <f t="shared" si="0"/>
        <v>1.4867195147342977E-6</v>
      </c>
    </row>
  </sheetData>
  <phoneticPr fontId="10" type="noConversion"/>
  <printOptions gridLines="1" gridLinesSet="0"/>
  <pageMargins left="0.75" right="0.75" top="1" bottom="1" header="0.5" footer="0.5"/>
  <headerFooter alignWithMargins="0">
    <oddHeader>&amp;A</oddHeader>
    <oddFooter>Page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7"/>
  <dimension ref="A1:E2000"/>
  <sheetViews>
    <sheetView topLeftCell="K1" workbookViewId="0">
      <selection sqref="A1:G1"/>
    </sheetView>
  </sheetViews>
  <sheetFormatPr defaultColWidth="9.1796875" defaultRowHeight="12.5" x14ac:dyDescent="0.25"/>
  <cols>
    <col min="1" max="1" width="37.81640625" style="44" customWidth="1"/>
    <col min="2" max="4" width="9.1796875" style="44"/>
    <col min="5" max="5" width="40.26953125" style="44" customWidth="1"/>
    <col min="6" max="16384" width="9.1796875" style="44"/>
  </cols>
  <sheetData>
    <row r="1" spans="1:5" x14ac:dyDescent="0.25">
      <c r="A1" s="44">
        <v>0.99989900000008092</v>
      </c>
      <c r="B1" s="44">
        <f t="shared" ref="B1:B64" si="0">NORMSINV(A1)</f>
        <v>3.7165020538176967</v>
      </c>
      <c r="C1" s="44">
        <v>3.7164999999999999</v>
      </c>
      <c r="D1" s="44">
        <f t="shared" ref="D1:D64" si="1">C1+1.5</f>
        <v>5.2164999999999999</v>
      </c>
      <c r="E1" s="45"/>
    </row>
    <row r="2" spans="1:5" x14ac:dyDescent="0.25">
      <c r="A2" s="44">
        <v>0.99989910000008086</v>
      </c>
      <c r="B2" s="44">
        <f t="shared" si="0"/>
        <v>3.716752442003338</v>
      </c>
      <c r="C2" s="44">
        <v>3.7167500000000002</v>
      </c>
      <c r="D2" s="44">
        <f t="shared" si="1"/>
        <v>5.2167500000000002</v>
      </c>
      <c r="E2" s="45"/>
    </row>
    <row r="3" spans="1:5" x14ac:dyDescent="0.25">
      <c r="A3" s="44">
        <v>0.99989920000008081</v>
      </c>
      <c r="B3" s="44">
        <f t="shared" si="0"/>
        <v>3.7170030634250382</v>
      </c>
      <c r="C3" s="44">
        <v>3.7170000000000001</v>
      </c>
      <c r="D3" s="44">
        <f t="shared" si="1"/>
        <v>5.2170000000000005</v>
      </c>
      <c r="E3" s="45"/>
    </row>
    <row r="4" spans="1:5" x14ac:dyDescent="0.25">
      <c r="A4" s="44">
        <v>0.99989930000008076</v>
      </c>
      <c r="B4" s="44">
        <f t="shared" si="0"/>
        <v>3.7172539185334941</v>
      </c>
      <c r="C4" s="44">
        <v>3.7172499999999999</v>
      </c>
      <c r="D4" s="44">
        <f t="shared" si="1"/>
        <v>5.2172499999999999</v>
      </c>
    </row>
    <row r="5" spans="1:5" x14ac:dyDescent="0.25">
      <c r="A5" s="44">
        <v>0.99989940000008071</v>
      </c>
      <c r="B5" s="44">
        <f t="shared" si="0"/>
        <v>3.7175050077807166</v>
      </c>
      <c r="C5" s="44">
        <v>3.7175099999999999</v>
      </c>
      <c r="D5" s="44">
        <f t="shared" si="1"/>
        <v>5.2175099999999999</v>
      </c>
    </row>
    <row r="6" spans="1:5" x14ac:dyDescent="0.25">
      <c r="A6" s="44">
        <v>0.99989950000008065</v>
      </c>
      <c r="B6" s="44">
        <f t="shared" si="0"/>
        <v>3.7177563316200519</v>
      </c>
      <c r="C6" s="44">
        <v>3.7177600000000002</v>
      </c>
      <c r="D6" s="44">
        <f t="shared" si="1"/>
        <v>5.2177600000000002</v>
      </c>
    </row>
    <row r="7" spans="1:5" x14ac:dyDescent="0.25">
      <c r="A7" s="44">
        <v>0.9998996000000806</v>
      </c>
      <c r="B7" s="44">
        <f t="shared" si="0"/>
        <v>3.7180078905061662</v>
      </c>
      <c r="C7" s="44">
        <v>3.71801</v>
      </c>
      <c r="D7" s="44">
        <f t="shared" si="1"/>
        <v>5.2180099999999996</v>
      </c>
    </row>
    <row r="8" spans="1:5" x14ac:dyDescent="0.25">
      <c r="A8" s="44">
        <v>0.99989970000008055</v>
      </c>
      <c r="B8" s="44">
        <f t="shared" si="0"/>
        <v>3.7182596848950706</v>
      </c>
      <c r="C8" s="44">
        <v>3.7182599999999999</v>
      </c>
      <c r="D8" s="44">
        <f t="shared" si="1"/>
        <v>5.2182599999999999</v>
      </c>
    </row>
    <row r="9" spans="1:5" x14ac:dyDescent="0.25">
      <c r="A9" s="44">
        <v>0.9998998000000805</v>
      </c>
      <c r="B9" s="44">
        <f t="shared" si="0"/>
        <v>3.7185117152441163</v>
      </c>
      <c r="C9" s="44">
        <v>3.7185100000000002</v>
      </c>
      <c r="D9" s="44">
        <f t="shared" si="1"/>
        <v>5.2185100000000002</v>
      </c>
    </row>
    <row r="10" spans="1:5" x14ac:dyDescent="0.25">
      <c r="A10" s="44">
        <v>0.99989990000008044</v>
      </c>
      <c r="B10" s="44">
        <f t="shared" si="0"/>
        <v>3.7187639820119971</v>
      </c>
      <c r="C10" s="44">
        <v>3.7187600000000001</v>
      </c>
      <c r="D10" s="44">
        <f t="shared" si="1"/>
        <v>5.2187599999999996</v>
      </c>
    </row>
    <row r="11" spans="1:5" x14ac:dyDescent="0.25">
      <c r="A11" s="44">
        <v>0.99990000000008039</v>
      </c>
      <c r="B11" s="44">
        <f t="shared" si="0"/>
        <v>3.7190164856587673</v>
      </c>
      <c r="C11" s="44">
        <v>3.71902</v>
      </c>
      <c r="D11" s="44">
        <f t="shared" si="1"/>
        <v>5.2190200000000004</v>
      </c>
    </row>
    <row r="12" spans="1:5" x14ac:dyDescent="0.25">
      <c r="A12" s="44">
        <v>0.99990010000008034</v>
      </c>
      <c r="B12" s="44">
        <f t="shared" si="0"/>
        <v>3.7192692266458276</v>
      </c>
      <c r="C12" s="44">
        <v>3.7192699999999999</v>
      </c>
      <c r="D12" s="44">
        <f t="shared" si="1"/>
        <v>5.2192699999999999</v>
      </c>
    </row>
    <row r="13" spans="1:5" x14ac:dyDescent="0.25">
      <c r="A13" s="44">
        <v>0.99990020000008029</v>
      </c>
      <c r="B13" s="44">
        <f t="shared" si="0"/>
        <v>3.7195222054359522</v>
      </c>
      <c r="C13" s="44">
        <v>3.7195200000000002</v>
      </c>
      <c r="D13" s="44">
        <f t="shared" si="1"/>
        <v>5.2195200000000002</v>
      </c>
    </row>
    <row r="14" spans="1:5" x14ac:dyDescent="0.25">
      <c r="A14" s="44">
        <v>0.99990030000008023</v>
      </c>
      <c r="B14" s="44">
        <f t="shared" si="0"/>
        <v>3.719775422493278</v>
      </c>
      <c r="C14" s="44">
        <v>3.7197800000000001</v>
      </c>
      <c r="D14" s="44">
        <f t="shared" si="1"/>
        <v>5.2197800000000001</v>
      </c>
    </row>
    <row r="15" spans="1:5" x14ac:dyDescent="0.25">
      <c r="A15" s="44">
        <v>0.99990040000008018</v>
      </c>
      <c r="B15" s="44">
        <f t="shared" si="0"/>
        <v>3.7200288782833164</v>
      </c>
      <c r="C15" s="44">
        <v>3.7200299999999999</v>
      </c>
      <c r="D15" s="44">
        <f t="shared" si="1"/>
        <v>5.2200299999999995</v>
      </c>
    </row>
    <row r="16" spans="1:5" x14ac:dyDescent="0.25">
      <c r="A16" s="44">
        <v>0.99990050000008013</v>
      </c>
      <c r="B16" s="44">
        <f t="shared" si="0"/>
        <v>3.7202825732729607</v>
      </c>
      <c r="C16" s="44">
        <v>3.7202799999999998</v>
      </c>
      <c r="D16" s="44">
        <f t="shared" si="1"/>
        <v>5.2202799999999998</v>
      </c>
    </row>
    <row r="17" spans="1:4" x14ac:dyDescent="0.25">
      <c r="A17" s="44">
        <v>0.99990060000008008</v>
      </c>
      <c r="B17" s="44">
        <f t="shared" si="0"/>
        <v>3.7205365079304844</v>
      </c>
      <c r="C17" s="44">
        <v>3.7205400000000002</v>
      </c>
      <c r="D17" s="44">
        <f t="shared" si="1"/>
        <v>5.2205399999999997</v>
      </c>
    </row>
    <row r="18" spans="1:4" x14ac:dyDescent="0.25">
      <c r="A18" s="44">
        <v>0.99990070000008002</v>
      </c>
      <c r="B18" s="44">
        <f t="shared" si="0"/>
        <v>3.7207906827255575</v>
      </c>
      <c r="C18" s="44">
        <v>3.72079</v>
      </c>
      <c r="D18" s="44">
        <f t="shared" si="1"/>
        <v>5.22079</v>
      </c>
    </row>
    <row r="19" spans="1:4" x14ac:dyDescent="0.25">
      <c r="A19" s="44">
        <v>0.99990080000007997</v>
      </c>
      <c r="B19" s="44">
        <f t="shared" si="0"/>
        <v>3.7210450981292365</v>
      </c>
      <c r="C19" s="44">
        <v>3.72105</v>
      </c>
      <c r="D19" s="44">
        <f t="shared" si="1"/>
        <v>5.22105</v>
      </c>
    </row>
    <row r="20" spans="1:4" x14ac:dyDescent="0.25">
      <c r="A20" s="44">
        <v>0.99990090000007992</v>
      </c>
      <c r="B20" s="44">
        <f t="shared" si="0"/>
        <v>3.721299754613991</v>
      </c>
      <c r="C20" s="44">
        <v>3.7212999999999998</v>
      </c>
      <c r="D20" s="44">
        <f t="shared" si="1"/>
        <v>5.2212999999999994</v>
      </c>
    </row>
    <row r="21" spans="1:4" x14ac:dyDescent="0.25">
      <c r="A21" s="44">
        <v>0.99990100000007986</v>
      </c>
      <c r="B21" s="44">
        <f t="shared" si="0"/>
        <v>3.7215546526536869</v>
      </c>
      <c r="C21" s="44">
        <v>3.7215500000000001</v>
      </c>
      <c r="D21" s="44">
        <f t="shared" si="1"/>
        <v>5.2215500000000006</v>
      </c>
    </row>
    <row r="22" spans="1:4" x14ac:dyDescent="0.25">
      <c r="A22" s="44">
        <v>0.99990110000007981</v>
      </c>
      <c r="B22" s="44">
        <f t="shared" si="0"/>
        <v>3.7218097927236093</v>
      </c>
      <c r="C22" s="44">
        <v>3.7218100000000001</v>
      </c>
      <c r="D22" s="44">
        <f t="shared" si="1"/>
        <v>5.2218099999999996</v>
      </c>
    </row>
    <row r="23" spans="1:4" x14ac:dyDescent="0.25">
      <c r="A23" s="44">
        <v>0.99990120000007976</v>
      </c>
      <c r="B23" s="44">
        <f t="shared" si="0"/>
        <v>3.7220651753004605</v>
      </c>
      <c r="C23" s="44">
        <v>3.72207</v>
      </c>
      <c r="D23" s="44">
        <f t="shared" si="1"/>
        <v>5.2220700000000004</v>
      </c>
    </row>
    <row r="24" spans="1:4" x14ac:dyDescent="0.25">
      <c r="A24" s="44">
        <v>0.99990130000007971</v>
      </c>
      <c r="B24" s="44">
        <f t="shared" si="0"/>
        <v>3.7223208008623625</v>
      </c>
      <c r="C24" s="44">
        <v>3.7223199999999999</v>
      </c>
      <c r="D24" s="44">
        <f t="shared" si="1"/>
        <v>5.2223199999999999</v>
      </c>
    </row>
    <row r="25" spans="1:4" x14ac:dyDescent="0.25">
      <c r="A25" s="44">
        <v>0.99990140000007965</v>
      </c>
      <c r="B25" s="44">
        <f t="shared" si="0"/>
        <v>3.7225766698888716</v>
      </c>
      <c r="C25" s="44">
        <v>3.7225799999999998</v>
      </c>
      <c r="D25" s="44">
        <f t="shared" si="1"/>
        <v>5.2225799999999998</v>
      </c>
    </row>
    <row r="26" spans="1:4" x14ac:dyDescent="0.25">
      <c r="A26" s="44">
        <v>0.9999015000000796</v>
      </c>
      <c r="B26" s="44">
        <f t="shared" si="0"/>
        <v>3.7228327828609777</v>
      </c>
      <c r="C26" s="44">
        <v>3.7228300000000001</v>
      </c>
      <c r="D26" s="44">
        <f t="shared" si="1"/>
        <v>5.2228300000000001</v>
      </c>
    </row>
    <row r="27" spans="1:4" x14ac:dyDescent="0.25">
      <c r="A27" s="44">
        <v>0.99990160000007955</v>
      </c>
      <c r="B27" s="44">
        <f t="shared" si="0"/>
        <v>3.7230891402611133</v>
      </c>
      <c r="C27" s="44">
        <v>3.72309</v>
      </c>
      <c r="D27" s="44">
        <f t="shared" si="1"/>
        <v>5.22309</v>
      </c>
    </row>
    <row r="28" spans="1:4" x14ac:dyDescent="0.25">
      <c r="A28" s="44">
        <v>0.9999017000000795</v>
      </c>
      <c r="B28" s="44">
        <f t="shared" si="0"/>
        <v>3.7233457425731546</v>
      </c>
      <c r="C28" s="44">
        <v>3.7233499999999999</v>
      </c>
      <c r="D28" s="44">
        <f t="shared" si="1"/>
        <v>5.2233499999999999</v>
      </c>
    </row>
    <row r="29" spans="1:4" x14ac:dyDescent="0.25">
      <c r="A29" s="44">
        <v>0.99990180000007944</v>
      </c>
      <c r="B29" s="44">
        <f t="shared" si="0"/>
        <v>3.7236025902824328</v>
      </c>
      <c r="C29" s="44">
        <v>3.7235999999999998</v>
      </c>
      <c r="D29" s="44">
        <f t="shared" si="1"/>
        <v>5.2235999999999994</v>
      </c>
    </row>
    <row r="30" spans="1:4" x14ac:dyDescent="0.25">
      <c r="A30" s="44">
        <v>0.99990190000007939</v>
      </c>
      <c r="B30" s="44">
        <f t="shared" si="0"/>
        <v>3.7238596838757339</v>
      </c>
      <c r="C30" s="44">
        <v>3.7238600000000002</v>
      </c>
      <c r="D30" s="44">
        <f t="shared" si="1"/>
        <v>5.2238600000000002</v>
      </c>
    </row>
    <row r="31" spans="1:4" x14ac:dyDescent="0.25">
      <c r="A31" s="44">
        <v>0.99990200000007934</v>
      </c>
      <c r="B31" s="44">
        <f t="shared" si="0"/>
        <v>3.7241170238413179</v>
      </c>
      <c r="C31" s="44">
        <v>3.7241200000000001</v>
      </c>
      <c r="D31" s="44">
        <f t="shared" si="1"/>
        <v>5.2241200000000001</v>
      </c>
    </row>
    <row r="32" spans="1:4" x14ac:dyDescent="0.25">
      <c r="A32" s="44">
        <v>0.99990210000007929</v>
      </c>
      <c r="B32" s="44">
        <f t="shared" si="0"/>
        <v>3.7243746106689035</v>
      </c>
      <c r="C32" s="44">
        <v>3.72437</v>
      </c>
      <c r="D32" s="44">
        <f t="shared" si="1"/>
        <v>5.2243700000000004</v>
      </c>
    </row>
    <row r="33" spans="1:4" x14ac:dyDescent="0.25">
      <c r="A33" s="44">
        <v>0.99990220000007923</v>
      </c>
      <c r="B33" s="44">
        <f t="shared" si="0"/>
        <v>3.7246324448496919</v>
      </c>
      <c r="C33" s="44">
        <v>3.7246299999999999</v>
      </c>
      <c r="D33" s="44">
        <f t="shared" si="1"/>
        <v>5.2246299999999994</v>
      </c>
    </row>
    <row r="34" spans="1:4" x14ac:dyDescent="0.25">
      <c r="A34" s="44">
        <v>0.99990230000007918</v>
      </c>
      <c r="B34" s="44">
        <f t="shared" si="0"/>
        <v>3.7248905268763672</v>
      </c>
      <c r="C34" s="44">
        <v>3.7248899999999998</v>
      </c>
      <c r="D34" s="44">
        <f t="shared" si="1"/>
        <v>5.2248900000000003</v>
      </c>
    </row>
    <row r="35" spans="1:4" x14ac:dyDescent="0.25">
      <c r="A35" s="44">
        <v>0.99990240000007913</v>
      </c>
      <c r="B35" s="44">
        <f t="shared" si="0"/>
        <v>3.7251488572430982</v>
      </c>
      <c r="C35" s="44">
        <v>3.7251500000000002</v>
      </c>
      <c r="D35" s="44">
        <f t="shared" si="1"/>
        <v>5.2251500000000002</v>
      </c>
    </row>
    <row r="36" spans="1:4" x14ac:dyDescent="0.25">
      <c r="A36" s="44">
        <v>0.99990250000007908</v>
      </c>
      <c r="B36" s="44">
        <f t="shared" si="0"/>
        <v>3.7254074364455509</v>
      </c>
      <c r="C36" s="44">
        <v>3.7254100000000001</v>
      </c>
      <c r="D36" s="44">
        <f t="shared" si="1"/>
        <v>5.2254100000000001</v>
      </c>
    </row>
    <row r="37" spans="1:4" x14ac:dyDescent="0.25">
      <c r="A37" s="44">
        <v>0.99990260000007902</v>
      </c>
      <c r="B37" s="44">
        <f t="shared" si="0"/>
        <v>3.7256662649808896</v>
      </c>
      <c r="C37" s="44">
        <v>3.72567</v>
      </c>
      <c r="D37" s="44">
        <f t="shared" si="1"/>
        <v>5.22567</v>
      </c>
    </row>
    <row r="38" spans="1:4" x14ac:dyDescent="0.25">
      <c r="A38" s="44">
        <v>0.99990270000007897</v>
      </c>
      <c r="B38" s="44">
        <f t="shared" si="0"/>
        <v>3.7259253433477864</v>
      </c>
      <c r="C38" s="44">
        <v>3.72593</v>
      </c>
      <c r="D38" s="44">
        <f t="shared" si="1"/>
        <v>5.22593</v>
      </c>
    </row>
    <row r="39" spans="1:4" x14ac:dyDescent="0.25">
      <c r="A39" s="44">
        <v>0.99990280000007892</v>
      </c>
      <c r="B39" s="44">
        <f t="shared" si="0"/>
        <v>3.7261846720464233</v>
      </c>
      <c r="C39" s="44">
        <v>3.7261799999999998</v>
      </c>
      <c r="D39" s="44">
        <f t="shared" si="1"/>
        <v>5.2261799999999994</v>
      </c>
    </row>
    <row r="40" spans="1:4" x14ac:dyDescent="0.25">
      <c r="A40" s="44">
        <v>0.99990290000007886</v>
      </c>
      <c r="B40" s="44">
        <f t="shared" si="0"/>
        <v>3.7264442515785072</v>
      </c>
      <c r="C40" s="44">
        <v>3.7264400000000002</v>
      </c>
      <c r="D40" s="44">
        <f t="shared" si="1"/>
        <v>5.2264400000000002</v>
      </c>
    </row>
    <row r="41" spans="1:4" x14ac:dyDescent="0.25">
      <c r="A41" s="44">
        <v>0.99990300000007881</v>
      </c>
      <c r="B41" s="44">
        <f t="shared" si="0"/>
        <v>3.7267040824472617</v>
      </c>
      <c r="C41" s="44">
        <v>3.7267000000000001</v>
      </c>
      <c r="D41" s="44">
        <f t="shared" si="1"/>
        <v>5.2267000000000001</v>
      </c>
    </row>
    <row r="42" spans="1:4" x14ac:dyDescent="0.25">
      <c r="A42" s="44">
        <v>0.99990310000007876</v>
      </c>
      <c r="B42" s="44">
        <f t="shared" si="0"/>
        <v>3.726964165157447</v>
      </c>
      <c r="C42" s="44">
        <v>3.7269600000000001</v>
      </c>
      <c r="D42" s="44">
        <f t="shared" si="1"/>
        <v>5.2269600000000001</v>
      </c>
    </row>
    <row r="43" spans="1:4" x14ac:dyDescent="0.25">
      <c r="A43" s="44">
        <v>0.99990320000007871</v>
      </c>
      <c r="B43" s="44">
        <f t="shared" si="0"/>
        <v>3.7272245002153599</v>
      </c>
      <c r="C43" s="44">
        <v>3.72722</v>
      </c>
      <c r="D43" s="44">
        <f t="shared" si="1"/>
        <v>5.22722</v>
      </c>
    </row>
    <row r="44" spans="1:4" x14ac:dyDescent="0.25">
      <c r="A44" s="44">
        <v>0.99990330000007865</v>
      </c>
      <c r="B44" s="44">
        <f t="shared" si="0"/>
        <v>3.7274850881288373</v>
      </c>
      <c r="C44" s="44">
        <v>3.72749</v>
      </c>
      <c r="D44" s="44">
        <f t="shared" si="1"/>
        <v>5.2274899999999995</v>
      </c>
    </row>
    <row r="45" spans="1:4" x14ac:dyDescent="0.25">
      <c r="A45" s="44">
        <v>0.9999034000000786</v>
      </c>
      <c r="B45" s="44">
        <f t="shared" si="0"/>
        <v>3.7277459294072721</v>
      </c>
      <c r="C45" s="44">
        <v>3.7277499999999999</v>
      </c>
      <c r="D45" s="44">
        <f t="shared" si="1"/>
        <v>5.2277500000000003</v>
      </c>
    </row>
    <row r="46" spans="1:4" x14ac:dyDescent="0.25">
      <c r="A46" s="44">
        <v>0.99990350000007855</v>
      </c>
      <c r="B46" s="44">
        <f t="shared" si="0"/>
        <v>3.7280070245616059</v>
      </c>
      <c r="C46" s="44">
        <v>3.7280099999999998</v>
      </c>
      <c r="D46" s="44">
        <f t="shared" si="1"/>
        <v>5.2280099999999994</v>
      </c>
    </row>
    <row r="47" spans="1:4" x14ac:dyDescent="0.25">
      <c r="A47" s="44">
        <v>0.9999036000000785</v>
      </c>
      <c r="B47" s="44">
        <f t="shared" si="0"/>
        <v>3.728268374104351</v>
      </c>
      <c r="C47" s="44">
        <v>3.7282700000000002</v>
      </c>
      <c r="D47" s="44">
        <f t="shared" si="1"/>
        <v>5.2282700000000002</v>
      </c>
    </row>
    <row r="48" spans="1:4" x14ac:dyDescent="0.25">
      <c r="A48" s="44">
        <v>0.99990370000007844</v>
      </c>
      <c r="B48" s="44">
        <f t="shared" si="0"/>
        <v>3.7285299785495827</v>
      </c>
      <c r="C48" s="44">
        <v>3.7285300000000001</v>
      </c>
      <c r="D48" s="44">
        <f t="shared" si="1"/>
        <v>5.2285300000000001</v>
      </c>
    </row>
    <row r="49" spans="1:4" x14ac:dyDescent="0.25">
      <c r="A49" s="44">
        <v>0.99990380000007839</v>
      </c>
      <c r="B49" s="44">
        <f t="shared" si="0"/>
        <v>3.7287918384129535</v>
      </c>
      <c r="C49" s="44">
        <v>3.72879</v>
      </c>
      <c r="D49" s="44">
        <f t="shared" si="1"/>
        <v>5.22879</v>
      </c>
    </row>
    <row r="50" spans="1:4" x14ac:dyDescent="0.25">
      <c r="A50" s="44">
        <v>0.99990390000007834</v>
      </c>
      <c r="B50" s="44">
        <f t="shared" si="0"/>
        <v>3.7290539542116994</v>
      </c>
      <c r="C50" s="44">
        <v>3.72905</v>
      </c>
      <c r="D50" s="44">
        <f t="shared" si="1"/>
        <v>5.22905</v>
      </c>
    </row>
    <row r="51" spans="1:4" x14ac:dyDescent="0.25">
      <c r="A51" s="44">
        <v>0.99990400000007829</v>
      </c>
      <c r="B51" s="44">
        <f t="shared" si="0"/>
        <v>3.7293163264646423</v>
      </c>
      <c r="C51" s="44">
        <v>3.72932</v>
      </c>
      <c r="D51" s="44">
        <f t="shared" si="1"/>
        <v>5.2293199999999995</v>
      </c>
    </row>
    <row r="52" spans="1:4" x14ac:dyDescent="0.25">
      <c r="A52" s="44">
        <v>0.99990410000007823</v>
      </c>
      <c r="B52" s="44">
        <f t="shared" si="0"/>
        <v>3.7295789556922028</v>
      </c>
      <c r="C52" s="44">
        <v>3.7295799999999999</v>
      </c>
      <c r="D52" s="44">
        <f t="shared" si="1"/>
        <v>5.2295800000000003</v>
      </c>
    </row>
    <row r="53" spans="1:4" x14ac:dyDescent="0.25">
      <c r="A53" s="44">
        <v>0.99990420000007818</v>
      </c>
      <c r="B53" s="44">
        <f t="shared" si="0"/>
        <v>3.7298418424163975</v>
      </c>
      <c r="C53" s="44">
        <v>3.7298399999999998</v>
      </c>
      <c r="D53" s="44">
        <f t="shared" si="1"/>
        <v>5.2298399999999994</v>
      </c>
    </row>
    <row r="54" spans="1:4" x14ac:dyDescent="0.25">
      <c r="A54" s="44">
        <v>0.99990430000007813</v>
      </c>
      <c r="B54" s="44">
        <f t="shared" si="0"/>
        <v>3.7301049871608556</v>
      </c>
      <c r="C54" s="44">
        <v>3.7301000000000002</v>
      </c>
      <c r="D54" s="44">
        <f t="shared" si="1"/>
        <v>5.2301000000000002</v>
      </c>
    </row>
    <row r="55" spans="1:4" x14ac:dyDescent="0.25">
      <c r="A55" s="44">
        <v>0.99990440000007808</v>
      </c>
      <c r="B55" s="44">
        <f t="shared" si="0"/>
        <v>3.7303683904508205</v>
      </c>
      <c r="C55" s="44">
        <v>3.7303700000000002</v>
      </c>
      <c r="D55" s="44">
        <f t="shared" si="1"/>
        <v>5.2303700000000006</v>
      </c>
    </row>
    <row r="56" spans="1:4" x14ac:dyDescent="0.25">
      <c r="A56" s="44">
        <v>0.99990450000007802</v>
      </c>
      <c r="B56" s="44">
        <f t="shared" si="0"/>
        <v>3.7306320528131565</v>
      </c>
      <c r="C56" s="44">
        <v>3.7306300000000001</v>
      </c>
      <c r="D56" s="44">
        <f t="shared" si="1"/>
        <v>5.2306299999999997</v>
      </c>
    </row>
    <row r="57" spans="1:4" x14ac:dyDescent="0.25">
      <c r="A57" s="44">
        <v>0.99990460000007797</v>
      </c>
      <c r="B57" s="44">
        <f t="shared" si="0"/>
        <v>3.7308959747763542</v>
      </c>
      <c r="C57" s="44">
        <v>3.7309000000000001</v>
      </c>
      <c r="D57" s="44">
        <f t="shared" si="1"/>
        <v>5.2309000000000001</v>
      </c>
    </row>
    <row r="58" spans="1:4" x14ac:dyDescent="0.25">
      <c r="A58" s="44">
        <v>0.99990470000007792</v>
      </c>
      <c r="B58" s="44">
        <f t="shared" si="0"/>
        <v>3.7311601568705433</v>
      </c>
      <c r="C58" s="44">
        <v>3.73116</v>
      </c>
      <c r="D58" s="44">
        <f t="shared" si="1"/>
        <v>5.23116</v>
      </c>
    </row>
    <row r="59" spans="1:4" x14ac:dyDescent="0.25">
      <c r="A59" s="44">
        <v>0.99990480000007786</v>
      </c>
      <c r="B59" s="44">
        <f t="shared" si="0"/>
        <v>3.7314245996274913</v>
      </c>
      <c r="C59" s="44">
        <v>3.73142</v>
      </c>
      <c r="D59" s="44">
        <f t="shared" si="1"/>
        <v>5.23142</v>
      </c>
    </row>
    <row r="60" spans="1:4" x14ac:dyDescent="0.25">
      <c r="A60" s="44">
        <v>0.99990490000007781</v>
      </c>
      <c r="B60" s="44">
        <f t="shared" si="0"/>
        <v>3.7316893035806169</v>
      </c>
      <c r="C60" s="44">
        <v>3.73169</v>
      </c>
      <c r="D60" s="44">
        <f t="shared" si="1"/>
        <v>5.2316900000000004</v>
      </c>
    </row>
    <row r="61" spans="1:4" x14ac:dyDescent="0.25">
      <c r="A61" s="44">
        <v>0.99990500000007776</v>
      </c>
      <c r="B61" s="44">
        <f t="shared" si="0"/>
        <v>3.7319542692649925</v>
      </c>
      <c r="C61" s="44">
        <v>3.7319499999999999</v>
      </c>
      <c r="D61" s="44">
        <f t="shared" si="1"/>
        <v>5.2319499999999994</v>
      </c>
    </row>
    <row r="62" spans="1:4" x14ac:dyDescent="0.25">
      <c r="A62" s="44">
        <v>0.99990510000007771</v>
      </c>
      <c r="B62" s="44">
        <f t="shared" si="0"/>
        <v>3.7322194972173541</v>
      </c>
      <c r="C62" s="44">
        <v>3.7322199999999999</v>
      </c>
      <c r="D62" s="44">
        <f t="shared" si="1"/>
        <v>5.2322199999999999</v>
      </c>
    </row>
    <row r="63" spans="1:4" x14ac:dyDescent="0.25">
      <c r="A63" s="44">
        <v>0.99990520000007765</v>
      </c>
      <c r="B63" s="44">
        <f t="shared" si="0"/>
        <v>3.7324849879761066</v>
      </c>
      <c r="C63" s="44">
        <v>3.7324799999999998</v>
      </c>
      <c r="D63" s="44">
        <f t="shared" si="1"/>
        <v>5.2324799999999998</v>
      </c>
    </row>
    <row r="64" spans="1:4" x14ac:dyDescent="0.25">
      <c r="A64" s="44">
        <v>0.9999053000000776</v>
      </c>
      <c r="B64" s="44">
        <f t="shared" si="0"/>
        <v>3.7327507420813313</v>
      </c>
      <c r="C64" s="44">
        <v>3.7327499999999998</v>
      </c>
      <c r="D64" s="44">
        <f t="shared" si="1"/>
        <v>5.2327499999999993</v>
      </c>
    </row>
    <row r="65" spans="1:4" x14ac:dyDescent="0.25">
      <c r="A65" s="44">
        <v>0.99990540000007755</v>
      </c>
      <c r="B65" s="44">
        <f t="shared" ref="B65:B128" si="2">NORMSINV(A65)</f>
        <v>3.7330167600747899</v>
      </c>
      <c r="C65" s="44">
        <v>3.7330199999999998</v>
      </c>
      <c r="D65" s="44">
        <f t="shared" ref="D65:D128" si="3">C65+1.5</f>
        <v>5.2330199999999998</v>
      </c>
    </row>
    <row r="66" spans="1:4" x14ac:dyDescent="0.25">
      <c r="A66" s="44">
        <v>0.9999055000000775</v>
      </c>
      <c r="B66" s="44">
        <f t="shared" si="2"/>
        <v>3.7332830424999388</v>
      </c>
      <c r="C66" s="44">
        <v>3.7332800000000002</v>
      </c>
      <c r="D66" s="44">
        <f t="shared" si="3"/>
        <v>5.2332800000000006</v>
      </c>
    </row>
    <row r="67" spans="1:4" x14ac:dyDescent="0.25">
      <c r="A67" s="44">
        <v>0.99990560000007744</v>
      </c>
      <c r="B67" s="44">
        <f t="shared" si="2"/>
        <v>3.7335495899019295</v>
      </c>
      <c r="C67" s="44">
        <v>3.7335500000000001</v>
      </c>
      <c r="D67" s="44">
        <f t="shared" si="3"/>
        <v>5.2335500000000001</v>
      </c>
    </row>
    <row r="68" spans="1:4" x14ac:dyDescent="0.25">
      <c r="A68" s="44">
        <v>0.99990570000007739</v>
      </c>
      <c r="B68" s="44">
        <f t="shared" si="2"/>
        <v>3.7338164028276162</v>
      </c>
      <c r="C68" s="44">
        <v>3.7338200000000001</v>
      </c>
      <c r="D68" s="44">
        <f t="shared" si="3"/>
        <v>5.2338199999999997</v>
      </c>
    </row>
    <row r="69" spans="1:4" x14ac:dyDescent="0.25">
      <c r="A69" s="44">
        <v>0.99990580000007734</v>
      </c>
      <c r="B69" s="44">
        <f t="shared" si="2"/>
        <v>3.7340834818255697</v>
      </c>
      <c r="C69" s="44">
        <v>3.7340800000000001</v>
      </c>
      <c r="D69" s="44">
        <f t="shared" si="3"/>
        <v>5.2340800000000005</v>
      </c>
    </row>
    <row r="70" spans="1:4" x14ac:dyDescent="0.25">
      <c r="A70" s="44">
        <v>0.99990590000007729</v>
      </c>
      <c r="B70" s="44">
        <f t="shared" si="2"/>
        <v>3.7343508274460731</v>
      </c>
      <c r="C70" s="44">
        <v>3.7343500000000001</v>
      </c>
      <c r="D70" s="44">
        <f t="shared" si="3"/>
        <v>5.2343500000000001</v>
      </c>
    </row>
    <row r="71" spans="1:4" x14ac:dyDescent="0.25">
      <c r="A71" s="44">
        <v>0.99990600000007723</v>
      </c>
      <c r="B71" s="44">
        <f t="shared" si="2"/>
        <v>3.7346184402411375</v>
      </c>
      <c r="C71" s="44">
        <v>3.7346200000000001</v>
      </c>
      <c r="D71" s="44">
        <f t="shared" si="3"/>
        <v>5.2346199999999996</v>
      </c>
    </row>
    <row r="72" spans="1:4" x14ac:dyDescent="0.25">
      <c r="A72" s="44">
        <v>0.99990610000007718</v>
      </c>
      <c r="B72" s="44">
        <f t="shared" si="2"/>
        <v>3.7348863207645122</v>
      </c>
      <c r="C72" s="44">
        <v>3.73489</v>
      </c>
      <c r="D72" s="44">
        <f t="shared" si="3"/>
        <v>5.23489</v>
      </c>
    </row>
    <row r="73" spans="1:4" x14ac:dyDescent="0.25">
      <c r="A73" s="44">
        <v>0.99990620000007713</v>
      </c>
      <c r="B73" s="44">
        <f t="shared" si="2"/>
        <v>3.7351544695716812</v>
      </c>
      <c r="C73" s="44">
        <v>3.73515</v>
      </c>
      <c r="D73" s="44">
        <f t="shared" si="3"/>
        <v>5.23515</v>
      </c>
    </row>
    <row r="74" spans="1:4" x14ac:dyDescent="0.25">
      <c r="A74" s="44">
        <v>0.99990630000007708</v>
      </c>
      <c r="B74" s="44">
        <f t="shared" si="2"/>
        <v>3.7354228872198774</v>
      </c>
      <c r="C74" s="44">
        <v>3.73542</v>
      </c>
      <c r="D74" s="44">
        <f t="shared" si="3"/>
        <v>5.2354199999999995</v>
      </c>
    </row>
    <row r="75" spans="1:4" x14ac:dyDescent="0.25">
      <c r="A75" s="44">
        <v>0.99990640000007702</v>
      </c>
      <c r="B75" s="44">
        <f t="shared" si="2"/>
        <v>3.7356915742680905</v>
      </c>
      <c r="C75" s="44">
        <v>3.73569</v>
      </c>
      <c r="D75" s="44">
        <f t="shared" si="3"/>
        <v>5.23569</v>
      </c>
    </row>
    <row r="76" spans="1:4" x14ac:dyDescent="0.25">
      <c r="A76" s="44">
        <v>0.99990650000007697</v>
      </c>
      <c r="B76" s="44">
        <f t="shared" si="2"/>
        <v>3.7359605312770734</v>
      </c>
      <c r="C76" s="44">
        <v>3.7359599999999999</v>
      </c>
      <c r="D76" s="44">
        <f t="shared" si="3"/>
        <v>5.2359600000000004</v>
      </c>
    </row>
    <row r="77" spans="1:4" x14ac:dyDescent="0.25">
      <c r="A77" s="44">
        <v>0.99990660000007692</v>
      </c>
      <c r="B77" s="44">
        <f t="shared" si="2"/>
        <v>3.7362297588093467</v>
      </c>
      <c r="C77" s="44">
        <v>3.7362299999999999</v>
      </c>
      <c r="D77" s="44">
        <f t="shared" si="3"/>
        <v>5.2362299999999999</v>
      </c>
    </row>
    <row r="78" spans="1:4" x14ac:dyDescent="0.25">
      <c r="A78" s="44">
        <v>0.99990670000007686</v>
      </c>
      <c r="B78" s="44">
        <f t="shared" si="2"/>
        <v>3.736499257429208</v>
      </c>
      <c r="C78" s="44">
        <v>3.7364999999999999</v>
      </c>
      <c r="D78" s="44">
        <f t="shared" si="3"/>
        <v>5.2364999999999995</v>
      </c>
    </row>
    <row r="79" spans="1:4" x14ac:dyDescent="0.25">
      <c r="A79" s="44">
        <v>0.99990680000007681</v>
      </c>
      <c r="B79" s="44">
        <f t="shared" si="2"/>
        <v>3.7367690277027434</v>
      </c>
      <c r="C79" s="44">
        <v>3.7367699999999999</v>
      </c>
      <c r="D79" s="44">
        <f t="shared" si="3"/>
        <v>5.2367699999999999</v>
      </c>
    </row>
    <row r="80" spans="1:4" x14ac:dyDescent="0.25">
      <c r="A80" s="44">
        <v>0.99990690000007676</v>
      </c>
      <c r="B80" s="44">
        <f t="shared" si="2"/>
        <v>3.7370390701978304</v>
      </c>
      <c r="C80" s="44">
        <v>3.7370399999999999</v>
      </c>
      <c r="D80" s="44">
        <f t="shared" si="3"/>
        <v>5.2370400000000004</v>
      </c>
    </row>
    <row r="81" spans="1:4" x14ac:dyDescent="0.25">
      <c r="A81" s="44">
        <v>0.99990700000007671</v>
      </c>
      <c r="B81" s="44">
        <f t="shared" si="2"/>
        <v>3.7373093854841439</v>
      </c>
      <c r="C81" s="44">
        <v>3.7373099999999999</v>
      </c>
      <c r="D81" s="44">
        <f t="shared" si="3"/>
        <v>5.2373099999999999</v>
      </c>
    </row>
    <row r="82" spans="1:4" x14ac:dyDescent="0.25">
      <c r="A82" s="44">
        <v>0.99990710000007665</v>
      </c>
      <c r="B82" s="44">
        <f t="shared" si="2"/>
        <v>3.7375799741331721</v>
      </c>
      <c r="C82" s="44">
        <v>3.7375799999999999</v>
      </c>
      <c r="D82" s="44">
        <f t="shared" si="3"/>
        <v>5.2375799999999995</v>
      </c>
    </row>
    <row r="83" spans="1:4" x14ac:dyDescent="0.25">
      <c r="A83" s="44">
        <v>0.9999072000000766</v>
      </c>
      <c r="B83" s="44">
        <f t="shared" si="2"/>
        <v>3.7378508367182137</v>
      </c>
      <c r="C83" s="44">
        <v>3.7378499999999999</v>
      </c>
      <c r="D83" s="44">
        <f t="shared" si="3"/>
        <v>5.2378499999999999</v>
      </c>
    </row>
    <row r="84" spans="1:4" x14ac:dyDescent="0.25">
      <c r="A84" s="44">
        <v>0.99990730000007655</v>
      </c>
      <c r="B84" s="44">
        <f t="shared" si="2"/>
        <v>3.7381219738143954</v>
      </c>
      <c r="C84" s="44">
        <v>3.7381199999999999</v>
      </c>
      <c r="D84" s="44">
        <f t="shared" si="3"/>
        <v>5.2381200000000003</v>
      </c>
    </row>
    <row r="85" spans="1:4" x14ac:dyDescent="0.25">
      <c r="A85" s="44">
        <v>0.9999074000000765</v>
      </c>
      <c r="B85" s="44">
        <f t="shared" si="2"/>
        <v>3.7383933859986698</v>
      </c>
      <c r="C85" s="44">
        <v>3.7383899999999999</v>
      </c>
      <c r="D85" s="44">
        <f t="shared" si="3"/>
        <v>5.2383899999999999</v>
      </c>
    </row>
    <row r="86" spans="1:4" x14ac:dyDescent="0.25">
      <c r="A86" s="44">
        <v>0.99990750000007644</v>
      </c>
      <c r="B86" s="44">
        <f t="shared" si="2"/>
        <v>3.7386650738498317</v>
      </c>
      <c r="C86" s="44">
        <v>3.7386699999999999</v>
      </c>
      <c r="D86" s="44">
        <f t="shared" si="3"/>
        <v>5.2386699999999999</v>
      </c>
    </row>
    <row r="87" spans="1:4" x14ac:dyDescent="0.25">
      <c r="A87" s="44">
        <v>0.99990760000007639</v>
      </c>
      <c r="B87" s="44">
        <f t="shared" si="2"/>
        <v>3.7389370379485238</v>
      </c>
      <c r="C87" s="44">
        <v>3.7389399999999999</v>
      </c>
      <c r="D87" s="44">
        <f t="shared" si="3"/>
        <v>5.2389399999999995</v>
      </c>
    </row>
    <row r="88" spans="1:4" x14ac:dyDescent="0.25">
      <c r="A88" s="44">
        <v>0.99990770000007634</v>
      </c>
      <c r="B88" s="44">
        <f t="shared" si="2"/>
        <v>3.7392092788772424</v>
      </c>
      <c r="C88" s="44">
        <v>3.7392099999999999</v>
      </c>
      <c r="D88" s="44">
        <f t="shared" si="3"/>
        <v>5.2392099999999999</v>
      </c>
    </row>
    <row r="89" spans="1:4" x14ac:dyDescent="0.25">
      <c r="A89" s="44">
        <v>0.99990780000007629</v>
      </c>
      <c r="B89" s="44">
        <f t="shared" si="2"/>
        <v>3.7394817972203436</v>
      </c>
      <c r="C89" s="44">
        <v>3.7394799999999999</v>
      </c>
      <c r="D89" s="44">
        <f t="shared" si="3"/>
        <v>5.2394800000000004</v>
      </c>
    </row>
    <row r="90" spans="1:4" x14ac:dyDescent="0.25">
      <c r="A90" s="44">
        <v>0.99990790000007623</v>
      </c>
      <c r="B90" s="44">
        <f t="shared" si="2"/>
        <v>3.7397545935640593</v>
      </c>
      <c r="C90" s="44">
        <v>3.7397499999999999</v>
      </c>
      <c r="D90" s="44">
        <f t="shared" si="3"/>
        <v>5.2397499999999999</v>
      </c>
    </row>
    <row r="91" spans="1:4" x14ac:dyDescent="0.25">
      <c r="A91" s="44">
        <v>0.99990800000007618</v>
      </c>
      <c r="B91" s="44">
        <f t="shared" si="2"/>
        <v>3.7400276684964964</v>
      </c>
      <c r="C91" s="44">
        <v>3.74003</v>
      </c>
      <c r="D91" s="44">
        <f t="shared" si="3"/>
        <v>5.24003</v>
      </c>
    </row>
    <row r="92" spans="1:4" x14ac:dyDescent="0.25">
      <c r="A92" s="44">
        <v>0.99990810000007613</v>
      </c>
      <c r="B92" s="44">
        <f t="shared" si="2"/>
        <v>3.7403010226076487</v>
      </c>
      <c r="C92" s="44">
        <v>3.7403</v>
      </c>
      <c r="D92" s="44">
        <f t="shared" si="3"/>
        <v>5.2402999999999995</v>
      </c>
    </row>
    <row r="93" spans="1:4" x14ac:dyDescent="0.25">
      <c r="A93" s="44">
        <v>0.99990820000007608</v>
      </c>
      <c r="B93" s="44">
        <f t="shared" si="2"/>
        <v>3.7405746564894065</v>
      </c>
      <c r="C93" s="44">
        <v>3.74057</v>
      </c>
      <c r="D93" s="44">
        <f t="shared" si="3"/>
        <v>5.24057</v>
      </c>
    </row>
    <row r="94" spans="1:4" x14ac:dyDescent="0.25">
      <c r="A94" s="44">
        <v>0.99990830000007602</v>
      </c>
      <c r="B94" s="44">
        <f t="shared" si="2"/>
        <v>3.7408485707355634</v>
      </c>
      <c r="C94" s="44">
        <v>3.74085</v>
      </c>
      <c r="D94" s="44">
        <f t="shared" si="3"/>
        <v>5.24085</v>
      </c>
    </row>
    <row r="95" spans="1:4" x14ac:dyDescent="0.25">
      <c r="A95" s="44">
        <v>0.99990840000007597</v>
      </c>
      <c r="B95" s="44">
        <f t="shared" si="2"/>
        <v>3.7411227659418245</v>
      </c>
      <c r="C95" s="44">
        <v>3.74112</v>
      </c>
      <c r="D95" s="44">
        <f t="shared" si="3"/>
        <v>5.2411200000000004</v>
      </c>
    </row>
    <row r="96" spans="1:4" x14ac:dyDescent="0.25">
      <c r="A96" s="44">
        <v>0.99990850000007592</v>
      </c>
      <c r="B96" s="44">
        <f t="shared" si="2"/>
        <v>3.7413972427058093</v>
      </c>
      <c r="C96" s="44">
        <v>3.7414000000000001</v>
      </c>
      <c r="D96" s="44">
        <f t="shared" si="3"/>
        <v>5.2414000000000005</v>
      </c>
    </row>
    <row r="97" spans="1:4" x14ac:dyDescent="0.25">
      <c r="A97" s="44">
        <v>0.99990860000007586</v>
      </c>
      <c r="B97" s="44">
        <f t="shared" si="2"/>
        <v>3.7416720016270726</v>
      </c>
      <c r="C97" s="44">
        <v>3.7416700000000001</v>
      </c>
      <c r="D97" s="44">
        <f t="shared" si="3"/>
        <v>5.2416700000000001</v>
      </c>
    </row>
    <row r="98" spans="1:4" x14ac:dyDescent="0.25">
      <c r="A98" s="44">
        <v>0.99990870000007581</v>
      </c>
      <c r="B98" s="44">
        <f t="shared" si="2"/>
        <v>3.7419470433070989</v>
      </c>
      <c r="C98" s="44">
        <v>3.7419500000000001</v>
      </c>
      <c r="D98" s="44">
        <f t="shared" si="3"/>
        <v>5.2419500000000001</v>
      </c>
    </row>
    <row r="99" spans="1:4" x14ac:dyDescent="0.25">
      <c r="A99" s="44">
        <v>0.99990880000007576</v>
      </c>
      <c r="B99" s="44">
        <f t="shared" si="2"/>
        <v>3.7422223683493225</v>
      </c>
      <c r="C99" s="44">
        <v>3.7422200000000001</v>
      </c>
      <c r="D99" s="44">
        <f t="shared" si="3"/>
        <v>5.2422199999999997</v>
      </c>
    </row>
    <row r="100" spans="1:4" x14ac:dyDescent="0.25">
      <c r="A100" s="44">
        <v>0.99990890000007571</v>
      </c>
      <c r="B100" s="44">
        <f t="shared" si="2"/>
        <v>3.7424979773591271</v>
      </c>
      <c r="C100" s="44">
        <v>3.7425000000000002</v>
      </c>
      <c r="D100" s="44">
        <f t="shared" si="3"/>
        <v>5.2424999999999997</v>
      </c>
    </row>
    <row r="101" spans="1:4" x14ac:dyDescent="0.25">
      <c r="A101" s="44">
        <v>0.99990900000007565</v>
      </c>
      <c r="B101" s="44">
        <f t="shared" si="2"/>
        <v>3.7427738709438598</v>
      </c>
      <c r="C101" s="44">
        <v>3.7427700000000002</v>
      </c>
      <c r="D101" s="44">
        <f t="shared" si="3"/>
        <v>5.2427700000000002</v>
      </c>
    </row>
    <row r="102" spans="1:4" x14ac:dyDescent="0.25">
      <c r="A102" s="44">
        <v>0.9999091000000756</v>
      </c>
      <c r="B102" s="44">
        <f t="shared" si="2"/>
        <v>3.7430500497128381</v>
      </c>
      <c r="C102" s="44">
        <v>3.7430500000000002</v>
      </c>
      <c r="D102" s="44">
        <f t="shared" si="3"/>
        <v>5.2430500000000002</v>
      </c>
    </row>
    <row r="103" spans="1:4" x14ac:dyDescent="0.25">
      <c r="A103" s="44">
        <v>0.99990920000007555</v>
      </c>
      <c r="B103" s="44">
        <f t="shared" si="2"/>
        <v>3.743326514277352</v>
      </c>
      <c r="C103" s="44">
        <v>3.7433299999999998</v>
      </c>
      <c r="D103" s="44">
        <f t="shared" si="3"/>
        <v>5.2433300000000003</v>
      </c>
    </row>
    <row r="104" spans="1:4" x14ac:dyDescent="0.25">
      <c r="A104" s="44">
        <v>0.9999093000000755</v>
      </c>
      <c r="B104" s="44">
        <f t="shared" si="2"/>
        <v>3.743603265250687</v>
      </c>
      <c r="C104" s="44">
        <v>3.7435999999999998</v>
      </c>
      <c r="D104" s="44">
        <f t="shared" si="3"/>
        <v>5.2435999999999998</v>
      </c>
    </row>
    <row r="105" spans="1:4" x14ac:dyDescent="0.25">
      <c r="A105" s="44">
        <v>0.99990940000007544</v>
      </c>
      <c r="B105" s="44">
        <f t="shared" si="2"/>
        <v>3.7438803032481198</v>
      </c>
      <c r="C105" s="44">
        <v>3.7438799999999999</v>
      </c>
      <c r="D105" s="44">
        <f t="shared" si="3"/>
        <v>5.2438799999999999</v>
      </c>
    </row>
    <row r="106" spans="1:4" x14ac:dyDescent="0.25">
      <c r="A106" s="44">
        <v>0.99990950000007539</v>
      </c>
      <c r="B106" s="44">
        <f t="shared" si="2"/>
        <v>3.7441576288869336</v>
      </c>
      <c r="C106" s="44">
        <v>3.7441599999999999</v>
      </c>
      <c r="D106" s="44">
        <f t="shared" si="3"/>
        <v>5.2441599999999999</v>
      </c>
    </row>
    <row r="107" spans="1:4" x14ac:dyDescent="0.25">
      <c r="A107" s="44">
        <v>0.99990960000007534</v>
      </c>
      <c r="B107" s="44">
        <f t="shared" si="2"/>
        <v>3.7444352427864223</v>
      </c>
      <c r="C107" s="44">
        <v>3.74444</v>
      </c>
      <c r="D107" s="44">
        <f t="shared" si="3"/>
        <v>5.24444</v>
      </c>
    </row>
    <row r="108" spans="1:4" x14ac:dyDescent="0.25">
      <c r="A108" s="44">
        <v>0.99990970000007529</v>
      </c>
      <c r="B108" s="44">
        <f t="shared" si="2"/>
        <v>3.744713145567903</v>
      </c>
      <c r="C108" s="44">
        <v>3.74471</v>
      </c>
      <c r="D108" s="44">
        <f t="shared" si="3"/>
        <v>5.2447099999999995</v>
      </c>
    </row>
    <row r="109" spans="1:4" x14ac:dyDescent="0.25">
      <c r="A109" s="44">
        <v>0.99990980000007523</v>
      </c>
      <c r="B109" s="44">
        <f t="shared" si="2"/>
        <v>3.7449913378547284</v>
      </c>
      <c r="C109" s="44">
        <v>3.74499</v>
      </c>
      <c r="D109" s="44">
        <f t="shared" si="3"/>
        <v>5.2449899999999996</v>
      </c>
    </row>
    <row r="110" spans="1:4" x14ac:dyDescent="0.25">
      <c r="A110" s="44">
        <v>0.99990990000007518</v>
      </c>
      <c r="B110" s="44">
        <f t="shared" si="2"/>
        <v>3.7452698202722807</v>
      </c>
      <c r="C110" s="44">
        <v>3.7452700000000001</v>
      </c>
      <c r="D110" s="44">
        <f t="shared" si="3"/>
        <v>5.2452699999999997</v>
      </c>
    </row>
    <row r="111" spans="1:4" x14ac:dyDescent="0.25">
      <c r="A111" s="44">
        <v>0.99991000000007513</v>
      </c>
      <c r="B111" s="44">
        <f t="shared" si="2"/>
        <v>3.7455485934480008</v>
      </c>
      <c r="C111" s="44">
        <v>3.7455500000000002</v>
      </c>
      <c r="D111" s="44">
        <f t="shared" si="3"/>
        <v>5.2455499999999997</v>
      </c>
    </row>
    <row r="112" spans="1:4" x14ac:dyDescent="0.25">
      <c r="A112" s="44">
        <v>0.99991010000007507</v>
      </c>
      <c r="B112" s="44">
        <f t="shared" si="2"/>
        <v>3.7458276580113834</v>
      </c>
      <c r="C112" s="44">
        <v>3.7458300000000002</v>
      </c>
      <c r="D112" s="44">
        <f t="shared" si="3"/>
        <v>5.2458299999999998</v>
      </c>
    </row>
    <row r="113" spans="1:4" x14ac:dyDescent="0.25">
      <c r="A113" s="44">
        <v>0.99991020000007502</v>
      </c>
      <c r="B113" s="44">
        <f t="shared" si="2"/>
        <v>3.7461070145939876</v>
      </c>
      <c r="C113" s="44">
        <v>3.7461099999999998</v>
      </c>
      <c r="D113" s="44">
        <f t="shared" si="3"/>
        <v>5.2461099999999998</v>
      </c>
    </row>
    <row r="114" spans="1:4" x14ac:dyDescent="0.25">
      <c r="A114" s="44">
        <v>0.99991030000007497</v>
      </c>
      <c r="B114" s="44">
        <f t="shared" si="2"/>
        <v>3.7463866638294521</v>
      </c>
      <c r="C114" s="44">
        <v>3.7463899999999999</v>
      </c>
      <c r="D114" s="44">
        <f t="shared" si="3"/>
        <v>5.2463899999999999</v>
      </c>
    </row>
    <row r="115" spans="1:4" x14ac:dyDescent="0.25">
      <c r="A115" s="44">
        <v>0.99991040000007492</v>
      </c>
      <c r="B115" s="44">
        <f t="shared" si="2"/>
        <v>3.7466666063534988</v>
      </c>
      <c r="C115" s="44">
        <v>3.7466699999999999</v>
      </c>
      <c r="D115" s="44">
        <f t="shared" si="3"/>
        <v>5.2466699999999999</v>
      </c>
    </row>
    <row r="116" spans="1:4" x14ac:dyDescent="0.25">
      <c r="A116" s="44">
        <v>0.99991050000007486</v>
      </c>
      <c r="B116" s="44">
        <f t="shared" si="2"/>
        <v>3.746946842803947</v>
      </c>
      <c r="C116" s="44">
        <v>3.74695</v>
      </c>
      <c r="D116" s="44">
        <f t="shared" si="3"/>
        <v>5.24695</v>
      </c>
    </row>
    <row r="117" spans="1:4" x14ac:dyDescent="0.25">
      <c r="A117" s="44">
        <v>0.99991060000007481</v>
      </c>
      <c r="B117" s="44">
        <f t="shared" si="2"/>
        <v>3.7472273738207162</v>
      </c>
      <c r="C117" s="44">
        <v>3.7472300000000001</v>
      </c>
      <c r="D117" s="44">
        <f t="shared" si="3"/>
        <v>5.2472300000000001</v>
      </c>
    </row>
    <row r="118" spans="1:4" x14ac:dyDescent="0.25">
      <c r="A118" s="44">
        <v>0.99991070000007476</v>
      </c>
      <c r="B118" s="44">
        <f t="shared" si="2"/>
        <v>3.7475082000458375</v>
      </c>
      <c r="C118" s="44">
        <v>3.7475100000000001</v>
      </c>
      <c r="D118" s="44">
        <f t="shared" si="3"/>
        <v>5.2475100000000001</v>
      </c>
    </row>
    <row r="119" spans="1:4" x14ac:dyDescent="0.25">
      <c r="A119" s="44">
        <v>0.99991080000007471</v>
      </c>
      <c r="B119" s="44">
        <f t="shared" si="2"/>
        <v>3.7477893221234679</v>
      </c>
      <c r="C119" s="44">
        <v>3.7477900000000002</v>
      </c>
      <c r="D119" s="44">
        <f t="shared" si="3"/>
        <v>5.2477900000000002</v>
      </c>
    </row>
    <row r="120" spans="1:4" x14ac:dyDescent="0.25">
      <c r="A120" s="44">
        <v>0.99991090000007465</v>
      </c>
      <c r="B120" s="44">
        <f t="shared" si="2"/>
        <v>3.7480707406998941</v>
      </c>
      <c r="C120" s="44">
        <v>3.7480699999999998</v>
      </c>
      <c r="D120" s="44">
        <f t="shared" si="3"/>
        <v>5.2480700000000002</v>
      </c>
    </row>
    <row r="121" spans="1:4" x14ac:dyDescent="0.25">
      <c r="A121" s="44">
        <v>0.9999110000000746</v>
      </c>
      <c r="B121" s="44">
        <f t="shared" si="2"/>
        <v>3.7483524564235453</v>
      </c>
      <c r="C121" s="44">
        <v>3.7483499999999998</v>
      </c>
      <c r="D121" s="44">
        <f t="shared" si="3"/>
        <v>5.2483500000000003</v>
      </c>
    </row>
    <row r="122" spans="1:4" x14ac:dyDescent="0.25">
      <c r="A122" s="44">
        <v>0.99991110000007455</v>
      </c>
      <c r="B122" s="44">
        <f t="shared" si="2"/>
        <v>3.7486344699449972</v>
      </c>
      <c r="C122" s="44">
        <v>3.7486299999999999</v>
      </c>
      <c r="D122" s="44">
        <f t="shared" si="3"/>
        <v>5.2486300000000004</v>
      </c>
    </row>
    <row r="123" spans="1:4" x14ac:dyDescent="0.25">
      <c r="A123" s="44">
        <v>0.9999112000000745</v>
      </c>
      <c r="B123" s="44">
        <f t="shared" si="2"/>
        <v>3.7489167819169915</v>
      </c>
      <c r="C123" s="44">
        <v>3.74892</v>
      </c>
      <c r="D123" s="44">
        <f t="shared" si="3"/>
        <v>5.24892</v>
      </c>
    </row>
    <row r="124" spans="1:4" x14ac:dyDescent="0.25">
      <c r="A124" s="44">
        <v>0.99991130000007444</v>
      </c>
      <c r="B124" s="44">
        <f t="shared" si="2"/>
        <v>3.7491993929944343</v>
      </c>
      <c r="C124" s="44">
        <v>3.7492000000000001</v>
      </c>
      <c r="D124" s="44">
        <f t="shared" si="3"/>
        <v>5.2492000000000001</v>
      </c>
    </row>
    <row r="125" spans="1:4" x14ac:dyDescent="0.25">
      <c r="A125" s="44">
        <v>0.99991140000007439</v>
      </c>
      <c r="B125" s="44">
        <f t="shared" si="2"/>
        <v>3.7494823038344163</v>
      </c>
      <c r="C125" s="44">
        <v>3.7494800000000001</v>
      </c>
      <c r="D125" s="44">
        <f t="shared" si="3"/>
        <v>5.2494800000000001</v>
      </c>
    </row>
    <row r="126" spans="1:4" x14ac:dyDescent="0.25">
      <c r="A126" s="44">
        <v>0.99991150000007434</v>
      </c>
      <c r="B126" s="44">
        <f t="shared" si="2"/>
        <v>3.749765515096211</v>
      </c>
      <c r="C126" s="44">
        <v>3.7497699999999998</v>
      </c>
      <c r="D126" s="44">
        <f t="shared" si="3"/>
        <v>5.2497699999999998</v>
      </c>
    </row>
    <row r="127" spans="1:4" x14ac:dyDescent="0.25">
      <c r="A127" s="44">
        <v>0.99991160000007429</v>
      </c>
      <c r="B127" s="44">
        <f t="shared" si="2"/>
        <v>3.750049027441297</v>
      </c>
      <c r="C127" s="44">
        <v>3.7500499999999999</v>
      </c>
      <c r="D127" s="44">
        <f t="shared" si="3"/>
        <v>5.2500499999999999</v>
      </c>
    </row>
    <row r="128" spans="1:4" x14ac:dyDescent="0.25">
      <c r="A128" s="44">
        <v>0.99991170000007423</v>
      </c>
      <c r="B128" s="44">
        <f t="shared" si="2"/>
        <v>3.7503328415333583</v>
      </c>
      <c r="C128" s="44">
        <v>3.7503299999999999</v>
      </c>
      <c r="D128" s="44">
        <f t="shared" si="3"/>
        <v>5.2503299999999999</v>
      </c>
    </row>
    <row r="129" spans="1:4" x14ac:dyDescent="0.25">
      <c r="A129" s="44">
        <v>0.99991180000007418</v>
      </c>
      <c r="B129" s="44">
        <f t="shared" ref="B129:B192" si="4">NORMSINV(A129)</f>
        <v>3.7506169580382962</v>
      </c>
      <c r="C129" s="44">
        <v>3.7506200000000001</v>
      </c>
      <c r="D129" s="44">
        <f t="shared" ref="D129:D192" si="5">C129+1.5</f>
        <v>5.2506199999999996</v>
      </c>
    </row>
    <row r="130" spans="1:4" x14ac:dyDescent="0.25">
      <c r="A130" s="44">
        <v>0.99991190000007413</v>
      </c>
      <c r="B130" s="44">
        <f t="shared" si="4"/>
        <v>3.7509013776242464</v>
      </c>
      <c r="C130" s="44">
        <v>3.7509000000000001</v>
      </c>
      <c r="D130" s="44">
        <f t="shared" si="5"/>
        <v>5.2508999999999997</v>
      </c>
    </row>
    <row r="131" spans="1:4" x14ac:dyDescent="0.25">
      <c r="A131" s="44">
        <v>0.99991200000007407</v>
      </c>
      <c r="B131" s="44">
        <f t="shared" si="4"/>
        <v>3.7511861009615761</v>
      </c>
      <c r="C131" s="44">
        <v>3.7511899999999998</v>
      </c>
      <c r="D131" s="44">
        <f t="shared" si="5"/>
        <v>5.2511899999999994</v>
      </c>
    </row>
    <row r="132" spans="1:4" x14ac:dyDescent="0.25">
      <c r="A132" s="44">
        <v>0.99991210000007402</v>
      </c>
      <c r="B132" s="44">
        <f t="shared" si="4"/>
        <v>3.7514711287229061</v>
      </c>
      <c r="C132" s="44">
        <v>3.7514699999999999</v>
      </c>
      <c r="D132" s="44">
        <f t="shared" si="5"/>
        <v>5.2514699999999994</v>
      </c>
    </row>
    <row r="133" spans="1:4" x14ac:dyDescent="0.25">
      <c r="A133" s="44">
        <v>0.99991220000007397</v>
      </c>
      <c r="B133" s="44">
        <f t="shared" si="4"/>
        <v>3.7517564615831143</v>
      </c>
      <c r="C133" s="44">
        <v>3.75176</v>
      </c>
      <c r="D133" s="44">
        <f t="shared" si="5"/>
        <v>5.25176</v>
      </c>
    </row>
    <row r="134" spans="1:4" x14ac:dyDescent="0.25">
      <c r="A134" s="44">
        <v>0.99991230000007392</v>
      </c>
      <c r="B134" s="44">
        <f t="shared" si="4"/>
        <v>3.7520421002193469</v>
      </c>
      <c r="C134" s="44">
        <v>3.75204</v>
      </c>
      <c r="D134" s="44">
        <f t="shared" si="5"/>
        <v>5.25204</v>
      </c>
    </row>
    <row r="135" spans="1:4" x14ac:dyDescent="0.25">
      <c r="A135" s="44">
        <v>0.99991240000007386</v>
      </c>
      <c r="B135" s="44">
        <f t="shared" si="4"/>
        <v>3.7523280453110317</v>
      </c>
      <c r="C135" s="44">
        <v>3.7523300000000002</v>
      </c>
      <c r="D135" s="44">
        <f t="shared" si="5"/>
        <v>5.2523300000000006</v>
      </c>
    </row>
    <row r="136" spans="1:4" x14ac:dyDescent="0.25">
      <c r="A136" s="44">
        <v>0.99991250000007381</v>
      </c>
      <c r="B136" s="44">
        <f t="shared" si="4"/>
        <v>3.7526142975398802</v>
      </c>
      <c r="C136" s="44">
        <v>3.7526099999999998</v>
      </c>
      <c r="D136" s="44">
        <f t="shared" si="5"/>
        <v>5.2526099999999998</v>
      </c>
    </row>
    <row r="137" spans="1:4" x14ac:dyDescent="0.25">
      <c r="A137" s="44">
        <v>0.99991260000007376</v>
      </c>
      <c r="B137" s="44">
        <f t="shared" si="4"/>
        <v>3.7529008575899114</v>
      </c>
      <c r="C137" s="44">
        <v>3.7528999999999999</v>
      </c>
      <c r="D137" s="44">
        <f t="shared" si="5"/>
        <v>5.2529000000000003</v>
      </c>
    </row>
    <row r="138" spans="1:4" x14ac:dyDescent="0.25">
      <c r="A138" s="44">
        <v>0.99991270000007371</v>
      </c>
      <c r="B138" s="44">
        <f t="shared" si="4"/>
        <v>3.7531877261474498</v>
      </c>
      <c r="C138" s="44">
        <v>3.75319</v>
      </c>
      <c r="D138" s="44">
        <f t="shared" si="5"/>
        <v>5.25319</v>
      </c>
    </row>
    <row r="139" spans="1:4" x14ac:dyDescent="0.25">
      <c r="A139" s="44">
        <v>0.99991280000007365</v>
      </c>
      <c r="B139" s="44">
        <f t="shared" si="4"/>
        <v>3.7534749039011412</v>
      </c>
      <c r="C139" s="44">
        <v>3.7534700000000001</v>
      </c>
      <c r="D139" s="44">
        <f t="shared" si="5"/>
        <v>5.2534700000000001</v>
      </c>
    </row>
    <row r="140" spans="1:4" x14ac:dyDescent="0.25">
      <c r="A140" s="44">
        <v>0.9999129000000736</v>
      </c>
      <c r="B140" s="44">
        <f t="shared" si="4"/>
        <v>3.7537623915419638</v>
      </c>
      <c r="C140" s="44">
        <v>3.7537600000000002</v>
      </c>
      <c r="D140" s="44">
        <f t="shared" si="5"/>
        <v>5.2537599999999998</v>
      </c>
    </row>
    <row r="141" spans="1:4" x14ac:dyDescent="0.25">
      <c r="A141" s="44">
        <v>0.99991300000007355</v>
      </c>
      <c r="B141" s="44">
        <f t="shared" si="4"/>
        <v>3.7540501897632357</v>
      </c>
      <c r="C141" s="44">
        <v>3.7540499999999999</v>
      </c>
      <c r="D141" s="44">
        <f t="shared" si="5"/>
        <v>5.2540499999999994</v>
      </c>
    </row>
    <row r="142" spans="1:4" x14ac:dyDescent="0.25">
      <c r="A142" s="44">
        <v>0.9999131000000735</v>
      </c>
      <c r="B142" s="44">
        <f t="shared" si="4"/>
        <v>3.7543382992606293</v>
      </c>
      <c r="C142" s="44">
        <v>3.75434</v>
      </c>
      <c r="D142" s="44">
        <f t="shared" si="5"/>
        <v>5.25434</v>
      </c>
    </row>
    <row r="143" spans="1:4" x14ac:dyDescent="0.25">
      <c r="A143" s="44">
        <v>0.99991320000007344</v>
      </c>
      <c r="B143" s="44">
        <f t="shared" si="4"/>
        <v>3.7546267207321784</v>
      </c>
      <c r="C143" s="44">
        <v>3.7546300000000001</v>
      </c>
      <c r="D143" s="44">
        <f t="shared" si="5"/>
        <v>5.2546300000000006</v>
      </c>
    </row>
    <row r="144" spans="1:4" x14ac:dyDescent="0.25">
      <c r="A144" s="44">
        <v>0.99991330000007339</v>
      </c>
      <c r="B144" s="44">
        <f t="shared" si="4"/>
        <v>3.754915454878291</v>
      </c>
      <c r="C144" s="44">
        <v>3.7549199999999998</v>
      </c>
      <c r="D144" s="44">
        <f t="shared" si="5"/>
        <v>5.2549200000000003</v>
      </c>
    </row>
    <row r="145" spans="1:4" x14ac:dyDescent="0.25">
      <c r="A145" s="44">
        <v>0.99991340000007334</v>
      </c>
      <c r="B145" s="44">
        <f t="shared" si="4"/>
        <v>3.7552045024017637</v>
      </c>
      <c r="C145" s="44">
        <v>3.7551999999999999</v>
      </c>
      <c r="D145" s="44">
        <f t="shared" si="5"/>
        <v>5.2552000000000003</v>
      </c>
    </row>
    <row r="146" spans="1:4" x14ac:dyDescent="0.25">
      <c r="A146" s="44">
        <v>0.99991350000007329</v>
      </c>
      <c r="B146" s="44">
        <f t="shared" si="4"/>
        <v>3.7554938640077817</v>
      </c>
      <c r="C146" s="44">
        <v>3.75549</v>
      </c>
      <c r="D146" s="44">
        <f t="shared" si="5"/>
        <v>5.25549</v>
      </c>
    </row>
    <row r="147" spans="1:4" x14ac:dyDescent="0.25">
      <c r="A147" s="44">
        <v>0.99991360000007323</v>
      </c>
      <c r="B147" s="44">
        <f t="shared" si="4"/>
        <v>3.7557835404039417</v>
      </c>
      <c r="C147" s="44">
        <v>3.7557800000000001</v>
      </c>
      <c r="D147" s="44">
        <f t="shared" si="5"/>
        <v>5.2557799999999997</v>
      </c>
    </row>
    <row r="148" spans="1:4" x14ac:dyDescent="0.25">
      <c r="A148" s="44">
        <v>0.99991370000007318</v>
      </c>
      <c r="B148" s="44">
        <f t="shared" si="4"/>
        <v>3.756073532300257</v>
      </c>
      <c r="C148" s="44">
        <v>3.7560699999999998</v>
      </c>
      <c r="D148" s="44">
        <f t="shared" si="5"/>
        <v>5.2560699999999994</v>
      </c>
    </row>
    <row r="149" spans="1:4" x14ac:dyDescent="0.25">
      <c r="A149" s="44">
        <v>0.99991380000007313</v>
      </c>
      <c r="B149" s="44">
        <f t="shared" si="4"/>
        <v>3.7563638404091684</v>
      </c>
      <c r="C149" s="44">
        <v>3.7563599999999999</v>
      </c>
      <c r="D149" s="44">
        <f t="shared" si="5"/>
        <v>5.2563599999999999</v>
      </c>
    </row>
    <row r="150" spans="1:4" x14ac:dyDescent="0.25">
      <c r="A150" s="44">
        <v>0.99991390000007307</v>
      </c>
      <c r="B150" s="44">
        <f t="shared" si="4"/>
        <v>3.7566544654455596</v>
      </c>
      <c r="C150" s="44">
        <v>3.75665</v>
      </c>
      <c r="D150" s="44">
        <f t="shared" si="5"/>
        <v>5.2566500000000005</v>
      </c>
    </row>
    <row r="151" spans="1:4" x14ac:dyDescent="0.25">
      <c r="A151" s="44">
        <v>0.99991400000007302</v>
      </c>
      <c r="B151" s="44">
        <f t="shared" si="4"/>
        <v>3.756945408126759</v>
      </c>
      <c r="C151" s="44">
        <v>3.7569499999999998</v>
      </c>
      <c r="D151" s="44">
        <f t="shared" si="5"/>
        <v>5.2569499999999998</v>
      </c>
    </row>
    <row r="152" spans="1:4" x14ac:dyDescent="0.25">
      <c r="A152" s="44">
        <v>0.99991410000007297</v>
      </c>
      <c r="B152" s="44">
        <f t="shared" si="4"/>
        <v>3.757236669172566</v>
      </c>
      <c r="C152" s="44">
        <v>3.7572399999999999</v>
      </c>
      <c r="D152" s="44">
        <f t="shared" si="5"/>
        <v>5.2572399999999995</v>
      </c>
    </row>
    <row r="153" spans="1:4" x14ac:dyDescent="0.25">
      <c r="A153" s="44">
        <v>0.99991420000007292</v>
      </c>
      <c r="B153" s="44">
        <f t="shared" si="4"/>
        <v>3.7575282493052455</v>
      </c>
      <c r="C153" s="44">
        <v>3.75753</v>
      </c>
      <c r="D153" s="44">
        <f t="shared" si="5"/>
        <v>5.25753</v>
      </c>
    </row>
    <row r="154" spans="1:4" x14ac:dyDescent="0.25">
      <c r="A154" s="44">
        <v>0.99991430000007286</v>
      </c>
      <c r="B154" s="44">
        <f t="shared" si="4"/>
        <v>3.7578201492495515</v>
      </c>
      <c r="C154" s="44">
        <v>3.7578200000000002</v>
      </c>
      <c r="D154" s="44">
        <f t="shared" si="5"/>
        <v>5.2578200000000006</v>
      </c>
    </row>
    <row r="155" spans="1:4" x14ac:dyDescent="0.25">
      <c r="A155" s="44">
        <v>0.99991440000007281</v>
      </c>
      <c r="B155" s="44">
        <f t="shared" si="4"/>
        <v>3.7581123697327334</v>
      </c>
      <c r="C155" s="44">
        <v>3.7581099999999998</v>
      </c>
      <c r="D155" s="44">
        <f t="shared" si="5"/>
        <v>5.2581100000000003</v>
      </c>
    </row>
    <row r="156" spans="1:4" x14ac:dyDescent="0.25">
      <c r="A156" s="44">
        <v>0.99991450000007276</v>
      </c>
      <c r="B156" s="44">
        <f t="shared" si="4"/>
        <v>3.7584049114845501</v>
      </c>
      <c r="C156" s="44">
        <v>3.7584</v>
      </c>
      <c r="D156" s="44">
        <f t="shared" si="5"/>
        <v>5.2584</v>
      </c>
    </row>
    <row r="157" spans="1:4" x14ac:dyDescent="0.25">
      <c r="A157" s="44">
        <v>0.99991460000007271</v>
      </c>
      <c r="B157" s="44">
        <f t="shared" si="4"/>
        <v>3.7586977752372772</v>
      </c>
      <c r="C157" s="44">
        <v>3.7587000000000002</v>
      </c>
      <c r="D157" s="44">
        <f t="shared" si="5"/>
        <v>5.2587000000000002</v>
      </c>
    </row>
    <row r="158" spans="1:4" x14ac:dyDescent="0.25">
      <c r="A158" s="44">
        <v>0.99991470000007265</v>
      </c>
      <c r="B158" s="44">
        <f t="shared" si="4"/>
        <v>3.7589909617257264</v>
      </c>
      <c r="C158" s="44">
        <v>3.7589899999999998</v>
      </c>
      <c r="D158" s="44">
        <f t="shared" si="5"/>
        <v>5.2589899999999998</v>
      </c>
    </row>
    <row r="159" spans="1:4" x14ac:dyDescent="0.25">
      <c r="A159" s="44">
        <v>0.9999148000000726</v>
      </c>
      <c r="B159" s="44">
        <f t="shared" si="4"/>
        <v>3.7592844716872449</v>
      </c>
      <c r="C159" s="44">
        <v>3.75928</v>
      </c>
      <c r="D159" s="44">
        <f t="shared" si="5"/>
        <v>5.2592800000000004</v>
      </c>
    </row>
    <row r="160" spans="1:4" x14ac:dyDescent="0.25">
      <c r="A160" s="44">
        <v>0.99991490000007255</v>
      </c>
      <c r="B160" s="44">
        <f t="shared" si="4"/>
        <v>3.7595783058617429</v>
      </c>
      <c r="C160" s="44">
        <v>3.7595800000000001</v>
      </c>
      <c r="D160" s="44">
        <f t="shared" si="5"/>
        <v>5.2595799999999997</v>
      </c>
    </row>
    <row r="161" spans="1:4" x14ac:dyDescent="0.25">
      <c r="A161" s="44">
        <v>0.9999150000000725</v>
      </c>
      <c r="B161" s="44">
        <f t="shared" si="4"/>
        <v>3.7598724649916906</v>
      </c>
      <c r="C161" s="44">
        <v>3.7598699999999998</v>
      </c>
      <c r="D161" s="44">
        <f t="shared" si="5"/>
        <v>5.2598699999999994</v>
      </c>
    </row>
    <row r="162" spans="1:4" x14ac:dyDescent="0.25">
      <c r="A162" s="44">
        <v>0.99991510000007244</v>
      </c>
      <c r="B162" s="44">
        <f t="shared" si="4"/>
        <v>3.7601669498221391</v>
      </c>
      <c r="C162" s="44">
        <v>3.76017</v>
      </c>
      <c r="D162" s="44">
        <f t="shared" si="5"/>
        <v>5.2601700000000005</v>
      </c>
    </row>
    <row r="163" spans="1:4" x14ac:dyDescent="0.25">
      <c r="A163" s="44">
        <v>0.99991520000007239</v>
      </c>
      <c r="B163" s="44">
        <f t="shared" si="4"/>
        <v>3.7604617611007343</v>
      </c>
      <c r="C163" s="44">
        <v>3.7604600000000001</v>
      </c>
      <c r="D163" s="44">
        <f t="shared" si="5"/>
        <v>5.2604600000000001</v>
      </c>
    </row>
    <row r="164" spans="1:4" x14ac:dyDescent="0.25">
      <c r="A164" s="44">
        <v>0.99991530000007234</v>
      </c>
      <c r="B164" s="44">
        <f t="shared" si="4"/>
        <v>3.7607568995777174</v>
      </c>
      <c r="C164" s="44">
        <v>3.7607599999999999</v>
      </c>
      <c r="D164" s="44">
        <f t="shared" si="5"/>
        <v>5.2607599999999994</v>
      </c>
    </row>
    <row r="165" spans="1:4" x14ac:dyDescent="0.25">
      <c r="A165" s="44">
        <v>0.99991540000007229</v>
      </c>
      <c r="B165" s="44">
        <f t="shared" si="4"/>
        <v>3.7610523660059489</v>
      </c>
      <c r="C165" s="44">
        <v>3.76105</v>
      </c>
      <c r="D165" s="44">
        <f t="shared" si="5"/>
        <v>5.26105</v>
      </c>
    </row>
    <row r="166" spans="1:4" x14ac:dyDescent="0.25">
      <c r="A166" s="44">
        <v>0.99991550000007223</v>
      </c>
      <c r="B166" s="44">
        <f t="shared" si="4"/>
        <v>3.761348161140917</v>
      </c>
      <c r="C166" s="44">
        <v>3.7613500000000002</v>
      </c>
      <c r="D166" s="44">
        <f t="shared" si="5"/>
        <v>5.2613500000000002</v>
      </c>
    </row>
    <row r="167" spans="1:4" x14ac:dyDescent="0.25">
      <c r="A167" s="44">
        <v>0.99991560000007218</v>
      </c>
      <c r="B167" s="44">
        <f t="shared" si="4"/>
        <v>3.7616442857407479</v>
      </c>
      <c r="C167" s="44">
        <v>3.7616399999999999</v>
      </c>
      <c r="D167" s="44">
        <f t="shared" si="5"/>
        <v>5.2616399999999999</v>
      </c>
    </row>
    <row r="168" spans="1:4" x14ac:dyDescent="0.25">
      <c r="A168" s="44">
        <v>0.99991570000007213</v>
      </c>
      <c r="B168" s="44">
        <f t="shared" si="4"/>
        <v>3.7619407405662155</v>
      </c>
      <c r="C168" s="44">
        <v>3.7619400000000001</v>
      </c>
      <c r="D168" s="44">
        <f t="shared" si="5"/>
        <v>5.2619400000000001</v>
      </c>
    </row>
    <row r="169" spans="1:4" x14ac:dyDescent="0.25">
      <c r="A169" s="44">
        <v>0.99991580000007207</v>
      </c>
      <c r="B169" s="44">
        <f t="shared" si="4"/>
        <v>3.7622375263807664</v>
      </c>
      <c r="C169" s="44">
        <v>3.7622399999999998</v>
      </c>
      <c r="D169" s="44">
        <f t="shared" si="5"/>
        <v>5.2622400000000003</v>
      </c>
    </row>
    <row r="170" spans="1:4" x14ac:dyDescent="0.25">
      <c r="A170" s="44">
        <v>0.99991590000007202</v>
      </c>
      <c r="B170" s="44">
        <f t="shared" si="4"/>
        <v>3.7625346439505178</v>
      </c>
      <c r="C170" s="44">
        <v>3.7625299999999999</v>
      </c>
      <c r="D170" s="44">
        <f t="shared" si="5"/>
        <v>5.2625299999999999</v>
      </c>
    </row>
    <row r="171" spans="1:4" x14ac:dyDescent="0.25">
      <c r="A171" s="44">
        <v>0.99991600000007197</v>
      </c>
      <c r="B171" s="44">
        <f t="shared" si="4"/>
        <v>3.7628320940442768</v>
      </c>
      <c r="C171" s="44">
        <v>3.7628300000000001</v>
      </c>
      <c r="D171" s="44">
        <f t="shared" si="5"/>
        <v>5.2628300000000001</v>
      </c>
    </row>
    <row r="172" spans="1:4" x14ac:dyDescent="0.25">
      <c r="A172" s="44">
        <v>0.99991610000007192</v>
      </c>
      <c r="B172" s="44">
        <f t="shared" si="4"/>
        <v>3.7631298774335535</v>
      </c>
      <c r="C172" s="44">
        <v>3.7631299999999999</v>
      </c>
      <c r="D172" s="44">
        <f t="shared" si="5"/>
        <v>5.2631300000000003</v>
      </c>
    </row>
    <row r="173" spans="1:4" x14ac:dyDescent="0.25">
      <c r="A173" s="44">
        <v>0.99991620000007186</v>
      </c>
      <c r="B173" s="44">
        <f t="shared" si="4"/>
        <v>3.7634279948925724</v>
      </c>
      <c r="C173" s="44">
        <v>3.7634300000000001</v>
      </c>
      <c r="D173" s="44">
        <f t="shared" si="5"/>
        <v>5.2634299999999996</v>
      </c>
    </row>
    <row r="174" spans="1:4" x14ac:dyDescent="0.25">
      <c r="A174" s="44">
        <v>0.99991630000007181</v>
      </c>
      <c r="B174" s="44">
        <f t="shared" si="4"/>
        <v>3.7637264471982856</v>
      </c>
      <c r="C174" s="44">
        <v>3.7637299999999998</v>
      </c>
      <c r="D174" s="44">
        <f t="shared" si="5"/>
        <v>5.2637299999999998</v>
      </c>
    </row>
    <row r="175" spans="1:4" x14ac:dyDescent="0.25">
      <c r="A175" s="44">
        <v>0.99991640000007176</v>
      </c>
      <c r="B175" s="44">
        <f t="shared" si="4"/>
        <v>3.7640252351303851</v>
      </c>
      <c r="C175" s="44">
        <v>3.76403</v>
      </c>
      <c r="D175" s="44">
        <f t="shared" si="5"/>
        <v>5.26403</v>
      </c>
    </row>
    <row r="176" spans="1:4" x14ac:dyDescent="0.25">
      <c r="A176" s="44">
        <v>0.99991650000007171</v>
      </c>
      <c r="B176" s="44">
        <f t="shared" si="4"/>
        <v>3.7643243594713174</v>
      </c>
      <c r="C176" s="44">
        <v>3.7643200000000001</v>
      </c>
      <c r="D176" s="44">
        <f t="shared" si="5"/>
        <v>5.2643199999999997</v>
      </c>
    </row>
    <row r="177" spans="1:4" x14ac:dyDescent="0.25">
      <c r="A177" s="44">
        <v>0.99991660000007165</v>
      </c>
      <c r="B177" s="44">
        <f t="shared" si="4"/>
        <v>3.764623821006293</v>
      </c>
      <c r="C177" s="44">
        <v>3.7646199999999999</v>
      </c>
      <c r="D177" s="44">
        <f t="shared" si="5"/>
        <v>5.2646199999999999</v>
      </c>
    </row>
    <row r="178" spans="1:4" x14ac:dyDescent="0.25">
      <c r="A178" s="44">
        <v>0.9999167000000716</v>
      </c>
      <c r="B178" s="44">
        <f t="shared" si="4"/>
        <v>3.764923620523303</v>
      </c>
      <c r="C178" s="44">
        <v>3.76492</v>
      </c>
      <c r="D178" s="44">
        <f t="shared" si="5"/>
        <v>5.26492</v>
      </c>
    </row>
    <row r="179" spans="1:4" x14ac:dyDescent="0.25">
      <c r="A179" s="44">
        <v>0.99991680000007155</v>
      </c>
      <c r="B179" s="44">
        <f t="shared" si="4"/>
        <v>3.7652237588131348</v>
      </c>
      <c r="C179" s="44">
        <v>3.7652199999999998</v>
      </c>
      <c r="D179" s="44">
        <f t="shared" si="5"/>
        <v>5.2652199999999993</v>
      </c>
    </row>
    <row r="180" spans="1:4" x14ac:dyDescent="0.25">
      <c r="A180" s="44">
        <v>0.9999169000000715</v>
      </c>
      <c r="B180" s="44">
        <f t="shared" si="4"/>
        <v>3.765524236669374</v>
      </c>
      <c r="C180" s="44">
        <v>3.76552</v>
      </c>
      <c r="D180" s="44">
        <f t="shared" si="5"/>
        <v>5.2655200000000004</v>
      </c>
    </row>
    <row r="181" spans="1:4" x14ac:dyDescent="0.25">
      <c r="A181" s="44">
        <v>0.99991700000007144</v>
      </c>
      <c r="B181" s="44">
        <f t="shared" si="4"/>
        <v>3.7658250548884333</v>
      </c>
      <c r="C181" s="44">
        <v>3.7658299999999998</v>
      </c>
      <c r="D181" s="44">
        <f t="shared" si="5"/>
        <v>5.2658299999999993</v>
      </c>
    </row>
    <row r="182" spans="1:4" x14ac:dyDescent="0.25">
      <c r="A182" s="44">
        <v>0.99991710000007139</v>
      </c>
      <c r="B182" s="44">
        <f t="shared" si="4"/>
        <v>3.7661262142695513</v>
      </c>
      <c r="C182" s="44">
        <v>3.76613</v>
      </c>
      <c r="D182" s="44">
        <f t="shared" si="5"/>
        <v>5.2661300000000004</v>
      </c>
    </row>
    <row r="183" spans="1:4" x14ac:dyDescent="0.25">
      <c r="A183" s="44">
        <v>0.99991720000007134</v>
      </c>
      <c r="B183" s="44">
        <f t="shared" si="4"/>
        <v>3.7664277156148174</v>
      </c>
      <c r="C183" s="44">
        <v>3.7664300000000002</v>
      </c>
      <c r="D183" s="44">
        <f t="shared" si="5"/>
        <v>5.2664299999999997</v>
      </c>
    </row>
    <row r="184" spans="1:4" x14ac:dyDescent="0.25">
      <c r="A184" s="44">
        <v>0.99991730000007129</v>
      </c>
      <c r="B184" s="44">
        <f t="shared" si="4"/>
        <v>3.7667295597291832</v>
      </c>
      <c r="C184" s="44">
        <v>3.7667299999999999</v>
      </c>
      <c r="D184" s="44">
        <f t="shared" si="5"/>
        <v>5.2667299999999999</v>
      </c>
    </row>
    <row r="185" spans="1:4" x14ac:dyDescent="0.25">
      <c r="A185" s="44">
        <v>0.99991740000007123</v>
      </c>
      <c r="B185" s="44">
        <f t="shared" si="4"/>
        <v>3.7670317474204644</v>
      </c>
      <c r="C185" s="44">
        <v>3.7670300000000001</v>
      </c>
      <c r="D185" s="44">
        <f t="shared" si="5"/>
        <v>5.2670300000000001</v>
      </c>
    </row>
    <row r="186" spans="1:4" x14ac:dyDescent="0.25">
      <c r="A186" s="44">
        <v>0.99991750000007118</v>
      </c>
      <c r="B186" s="44">
        <f t="shared" si="4"/>
        <v>3.7673342794993725</v>
      </c>
      <c r="C186" s="44">
        <v>3.7673299999999998</v>
      </c>
      <c r="D186" s="44">
        <f t="shared" si="5"/>
        <v>5.2673299999999994</v>
      </c>
    </row>
    <row r="187" spans="1:4" x14ac:dyDescent="0.25">
      <c r="A187" s="44">
        <v>0.99991760000007113</v>
      </c>
      <c r="B187" s="44">
        <f t="shared" si="4"/>
        <v>3.7676371567795184</v>
      </c>
      <c r="C187" s="44">
        <v>3.7676400000000001</v>
      </c>
      <c r="D187" s="44">
        <f t="shared" si="5"/>
        <v>5.2676400000000001</v>
      </c>
    </row>
    <row r="188" spans="1:4" x14ac:dyDescent="0.25">
      <c r="A188" s="44">
        <v>0.99991770000007107</v>
      </c>
      <c r="B188" s="44">
        <f t="shared" si="4"/>
        <v>3.767940380077424</v>
      </c>
      <c r="C188" s="44">
        <v>3.7679399999999998</v>
      </c>
      <c r="D188" s="44">
        <f t="shared" si="5"/>
        <v>5.2679399999999994</v>
      </c>
    </row>
    <row r="189" spans="1:4" x14ac:dyDescent="0.25">
      <c r="A189" s="44">
        <v>0.99991780000007102</v>
      </c>
      <c r="B189" s="44">
        <f t="shared" si="4"/>
        <v>3.7682439502125469</v>
      </c>
      <c r="C189" s="44">
        <v>3.76824</v>
      </c>
      <c r="D189" s="44">
        <f t="shared" si="5"/>
        <v>5.2682400000000005</v>
      </c>
    </row>
    <row r="190" spans="1:4" x14ac:dyDescent="0.25">
      <c r="A190" s="44">
        <v>0.99991790000007097</v>
      </c>
      <c r="B190" s="44">
        <f t="shared" si="4"/>
        <v>3.7685478680072793</v>
      </c>
      <c r="C190" s="44">
        <v>3.7685499999999998</v>
      </c>
      <c r="D190" s="44">
        <f t="shared" si="5"/>
        <v>5.2685499999999994</v>
      </c>
    </row>
    <row r="191" spans="1:4" x14ac:dyDescent="0.25">
      <c r="A191" s="44">
        <v>0.99991800000007092</v>
      </c>
      <c r="B191" s="44">
        <f t="shared" si="4"/>
        <v>3.7688521342869801</v>
      </c>
      <c r="C191" s="44">
        <v>3.76885</v>
      </c>
      <c r="D191" s="44">
        <f t="shared" si="5"/>
        <v>5.2688500000000005</v>
      </c>
    </row>
    <row r="192" spans="1:4" x14ac:dyDescent="0.25">
      <c r="A192" s="44">
        <v>0.99991810000007086</v>
      </c>
      <c r="B192" s="44">
        <f t="shared" si="4"/>
        <v>3.7691567498799707</v>
      </c>
      <c r="C192" s="44">
        <v>3.7691599999999998</v>
      </c>
      <c r="D192" s="44">
        <f t="shared" si="5"/>
        <v>5.2691599999999994</v>
      </c>
    </row>
    <row r="193" spans="1:4" x14ac:dyDescent="0.25">
      <c r="A193" s="44">
        <v>0.99991820000007081</v>
      </c>
      <c r="B193" s="44">
        <f t="shared" ref="B193:B256" si="6">NORMSINV(A193)</f>
        <v>3.7694617156175667</v>
      </c>
      <c r="C193" s="44">
        <v>3.76946</v>
      </c>
      <c r="D193" s="44">
        <f t="shared" ref="D193:D256" si="7">C193+1.5</f>
        <v>5.2694600000000005</v>
      </c>
    </row>
    <row r="194" spans="1:4" x14ac:dyDescent="0.25">
      <c r="A194" s="44">
        <v>0.99991830000007076</v>
      </c>
      <c r="B194" s="44">
        <f t="shared" si="6"/>
        <v>3.7697670323340779</v>
      </c>
      <c r="C194" s="44">
        <v>3.7697699999999998</v>
      </c>
      <c r="D194" s="44">
        <f t="shared" si="7"/>
        <v>5.2697699999999994</v>
      </c>
    </row>
    <row r="195" spans="1:4" x14ac:dyDescent="0.25">
      <c r="A195" s="44">
        <v>0.99991840000007071</v>
      </c>
      <c r="B195" s="44">
        <f t="shared" si="6"/>
        <v>3.7700727008668311</v>
      </c>
      <c r="C195" s="44">
        <v>3.77007</v>
      </c>
      <c r="D195" s="44">
        <f t="shared" si="7"/>
        <v>5.2700700000000005</v>
      </c>
    </row>
    <row r="196" spans="1:4" x14ac:dyDescent="0.25">
      <c r="A196" s="44">
        <v>0.99991850000007065</v>
      </c>
      <c r="B196" s="44">
        <f t="shared" si="6"/>
        <v>3.7703787220561837</v>
      </c>
      <c r="C196" s="44">
        <v>3.7703799999999998</v>
      </c>
      <c r="D196" s="44">
        <f t="shared" si="7"/>
        <v>5.2703799999999994</v>
      </c>
    </row>
    <row r="197" spans="1:4" x14ac:dyDescent="0.25">
      <c r="A197" s="44">
        <v>0.9999186000000706</v>
      </c>
      <c r="B197" s="44">
        <f t="shared" si="6"/>
        <v>3.770685096745535</v>
      </c>
      <c r="C197" s="44">
        <v>3.7706900000000001</v>
      </c>
      <c r="D197" s="44">
        <f t="shared" si="7"/>
        <v>5.2706900000000001</v>
      </c>
    </row>
    <row r="198" spans="1:4" x14ac:dyDescent="0.25">
      <c r="A198" s="44">
        <v>0.99991870000007055</v>
      </c>
      <c r="B198" s="44">
        <f t="shared" si="6"/>
        <v>3.7709918257813442</v>
      </c>
      <c r="C198" s="44">
        <v>3.7709899999999998</v>
      </c>
      <c r="D198" s="44">
        <f t="shared" si="7"/>
        <v>5.2709899999999994</v>
      </c>
    </row>
    <row r="199" spans="1:4" x14ac:dyDescent="0.25">
      <c r="A199" s="44">
        <v>0.9999188000000705</v>
      </c>
      <c r="B199" s="44">
        <f t="shared" si="6"/>
        <v>3.7712989100131438</v>
      </c>
      <c r="C199" s="44">
        <v>3.7713000000000001</v>
      </c>
      <c r="D199" s="44">
        <f t="shared" si="7"/>
        <v>5.2713000000000001</v>
      </c>
    </row>
    <row r="200" spans="1:4" x14ac:dyDescent="0.25">
      <c r="A200" s="44">
        <v>0.99991890000007044</v>
      </c>
      <c r="B200" s="44">
        <f t="shared" si="6"/>
        <v>3.771606350293558</v>
      </c>
      <c r="C200" s="44">
        <v>3.7716099999999999</v>
      </c>
      <c r="D200" s="44">
        <f t="shared" si="7"/>
        <v>5.2716099999999999</v>
      </c>
    </row>
    <row r="201" spans="1:4" x14ac:dyDescent="0.25">
      <c r="A201" s="44">
        <v>0.99991900000007039</v>
      </c>
      <c r="B201" s="44">
        <f t="shared" si="6"/>
        <v>3.771914147478312</v>
      </c>
      <c r="C201" s="44">
        <v>3.7719100000000001</v>
      </c>
      <c r="D201" s="44">
        <f t="shared" si="7"/>
        <v>5.2719100000000001</v>
      </c>
    </row>
    <row r="202" spans="1:4" x14ac:dyDescent="0.25">
      <c r="A202" s="44">
        <v>0.99991910000007034</v>
      </c>
      <c r="B202" s="44">
        <f t="shared" si="6"/>
        <v>3.7722223024262491</v>
      </c>
      <c r="C202" s="44">
        <v>3.7722199999999999</v>
      </c>
      <c r="D202" s="44">
        <f t="shared" si="7"/>
        <v>5.2722199999999999</v>
      </c>
    </row>
    <row r="203" spans="1:4" x14ac:dyDescent="0.25">
      <c r="A203" s="44">
        <v>0.99991920000007029</v>
      </c>
      <c r="B203" s="44">
        <f t="shared" si="6"/>
        <v>3.7725308159993491</v>
      </c>
      <c r="C203" s="44">
        <v>3.7725300000000002</v>
      </c>
      <c r="D203" s="44">
        <f t="shared" si="7"/>
        <v>5.2725299999999997</v>
      </c>
    </row>
    <row r="204" spans="1:4" x14ac:dyDescent="0.25">
      <c r="A204" s="44">
        <v>0.99991930000007023</v>
      </c>
      <c r="B204" s="44">
        <f t="shared" si="6"/>
        <v>3.7728396890627414</v>
      </c>
      <c r="C204" s="44">
        <v>3.77284</v>
      </c>
      <c r="D204" s="44">
        <f t="shared" si="7"/>
        <v>5.2728400000000004</v>
      </c>
    </row>
    <row r="205" spans="1:4" x14ac:dyDescent="0.25">
      <c r="A205" s="44">
        <v>0.99991940000007018</v>
      </c>
      <c r="B205" s="44">
        <f t="shared" si="6"/>
        <v>3.7731489224847197</v>
      </c>
      <c r="C205" s="44">
        <v>3.7731499999999998</v>
      </c>
      <c r="D205" s="44">
        <f t="shared" si="7"/>
        <v>5.2731499999999993</v>
      </c>
    </row>
    <row r="206" spans="1:4" x14ac:dyDescent="0.25">
      <c r="A206" s="44">
        <v>0.99991950000007013</v>
      </c>
      <c r="B206" s="44">
        <f t="shared" si="6"/>
        <v>3.7734585171367563</v>
      </c>
      <c r="C206" s="44">
        <v>3.77346</v>
      </c>
      <c r="D206" s="44">
        <f t="shared" si="7"/>
        <v>5.27346</v>
      </c>
    </row>
    <row r="207" spans="1:4" x14ac:dyDescent="0.25">
      <c r="A207" s="44">
        <v>0.99991960000007007</v>
      </c>
      <c r="B207" s="44">
        <f t="shared" si="6"/>
        <v>3.7737684738935244</v>
      </c>
      <c r="C207" s="44">
        <v>3.7737699999999998</v>
      </c>
      <c r="D207" s="44">
        <f t="shared" si="7"/>
        <v>5.2737699999999998</v>
      </c>
    </row>
    <row r="208" spans="1:4" x14ac:dyDescent="0.25">
      <c r="A208" s="44">
        <v>0.99991970000007002</v>
      </c>
      <c r="B208" s="44">
        <f t="shared" si="6"/>
        <v>3.7740787936329037</v>
      </c>
      <c r="C208" s="44">
        <v>3.7740800000000001</v>
      </c>
      <c r="D208" s="44">
        <f t="shared" si="7"/>
        <v>5.2740799999999997</v>
      </c>
    </row>
    <row r="209" spans="1:4" x14ac:dyDescent="0.25">
      <c r="A209" s="44">
        <v>0.99991980000006997</v>
      </c>
      <c r="B209" s="44">
        <f t="shared" si="6"/>
        <v>3.774389477236006</v>
      </c>
      <c r="C209" s="44">
        <v>3.7743899999999999</v>
      </c>
      <c r="D209" s="44">
        <f t="shared" si="7"/>
        <v>5.2743900000000004</v>
      </c>
    </row>
    <row r="210" spans="1:4" x14ac:dyDescent="0.25">
      <c r="A210" s="44">
        <v>0.99991990000006992</v>
      </c>
      <c r="B210" s="44">
        <f t="shared" si="6"/>
        <v>3.7747005255871842</v>
      </c>
      <c r="C210" s="44">
        <v>3.7747000000000002</v>
      </c>
      <c r="D210" s="44">
        <f t="shared" si="7"/>
        <v>5.2747000000000002</v>
      </c>
    </row>
    <row r="211" spans="1:4" x14ac:dyDescent="0.25">
      <c r="A211" s="44">
        <v>0.99992000000006986</v>
      </c>
      <c r="B211" s="44">
        <f t="shared" si="6"/>
        <v>3.7750119395740525</v>
      </c>
      <c r="C211" s="44">
        <v>3.77501</v>
      </c>
      <c r="D211" s="44">
        <f t="shared" si="7"/>
        <v>5.27501</v>
      </c>
    </row>
    <row r="212" spans="1:4" x14ac:dyDescent="0.25">
      <c r="A212" s="44">
        <v>0.99992010000006981</v>
      </c>
      <c r="B212" s="44">
        <f t="shared" si="6"/>
        <v>3.7753237200874969</v>
      </c>
      <c r="C212" s="44">
        <v>3.7753199999999998</v>
      </c>
      <c r="D212" s="44">
        <f t="shared" si="7"/>
        <v>5.2753199999999998</v>
      </c>
    </row>
    <row r="213" spans="1:4" x14ac:dyDescent="0.25">
      <c r="A213" s="44">
        <v>0.99992020000006976</v>
      </c>
      <c r="B213" s="44">
        <f t="shared" si="6"/>
        <v>3.7756358680217033</v>
      </c>
      <c r="C213" s="44">
        <v>3.7756400000000001</v>
      </c>
      <c r="D213" s="44">
        <f t="shared" si="7"/>
        <v>5.2756400000000001</v>
      </c>
    </row>
    <row r="214" spans="1:4" x14ac:dyDescent="0.25">
      <c r="A214" s="44">
        <v>0.99992030000006971</v>
      </c>
      <c r="B214" s="44">
        <f t="shared" si="6"/>
        <v>3.7759483842741575</v>
      </c>
      <c r="C214" s="44">
        <v>3.7759499999999999</v>
      </c>
      <c r="D214" s="44">
        <f t="shared" si="7"/>
        <v>5.2759499999999999</v>
      </c>
    </row>
    <row r="215" spans="1:4" x14ac:dyDescent="0.25">
      <c r="A215" s="44">
        <v>0.99992040000006965</v>
      </c>
      <c r="B215" s="44">
        <f t="shared" si="6"/>
        <v>3.7762612697456746</v>
      </c>
      <c r="C215" s="44">
        <v>3.7762600000000002</v>
      </c>
      <c r="D215" s="44">
        <f t="shared" si="7"/>
        <v>5.2762600000000006</v>
      </c>
    </row>
    <row r="216" spans="1:4" x14ac:dyDescent="0.25">
      <c r="A216" s="44">
        <v>0.9999205000000696</v>
      </c>
      <c r="B216" s="44">
        <f t="shared" si="6"/>
        <v>3.7765745253404108</v>
      </c>
      <c r="C216" s="44">
        <v>3.77657</v>
      </c>
      <c r="D216" s="44">
        <f t="shared" si="7"/>
        <v>5.2765699999999995</v>
      </c>
    </row>
    <row r="217" spans="1:4" x14ac:dyDescent="0.25">
      <c r="A217" s="44">
        <v>0.99992060000006955</v>
      </c>
      <c r="B217" s="44">
        <f t="shared" si="6"/>
        <v>3.7768881519658759</v>
      </c>
      <c r="C217" s="44">
        <v>3.7768899999999999</v>
      </c>
      <c r="D217" s="44">
        <f t="shared" si="7"/>
        <v>5.2768899999999999</v>
      </c>
    </row>
    <row r="218" spans="1:4" x14ac:dyDescent="0.25">
      <c r="A218" s="44">
        <v>0.9999207000000695</v>
      </c>
      <c r="B218" s="44">
        <f t="shared" si="6"/>
        <v>3.7772021505329625</v>
      </c>
      <c r="C218" s="44">
        <v>3.7772000000000001</v>
      </c>
      <c r="D218" s="44">
        <f t="shared" si="7"/>
        <v>5.2772000000000006</v>
      </c>
    </row>
    <row r="219" spans="1:4" x14ac:dyDescent="0.25">
      <c r="A219" s="44">
        <v>0.99992080000006944</v>
      </c>
      <c r="B219" s="44">
        <f t="shared" si="6"/>
        <v>3.7775165219559432</v>
      </c>
      <c r="C219" s="44">
        <v>3.77752</v>
      </c>
      <c r="D219" s="44">
        <f t="shared" si="7"/>
        <v>5.27752</v>
      </c>
    </row>
    <row r="220" spans="1:4" x14ac:dyDescent="0.25">
      <c r="A220" s="44">
        <v>0.99992090000006939</v>
      </c>
      <c r="B220" s="44">
        <f t="shared" si="6"/>
        <v>3.7778312671525112</v>
      </c>
      <c r="C220" s="44">
        <v>3.7778299999999998</v>
      </c>
      <c r="D220" s="44">
        <f t="shared" si="7"/>
        <v>5.2778299999999998</v>
      </c>
    </row>
    <row r="221" spans="1:4" x14ac:dyDescent="0.25">
      <c r="A221" s="44">
        <v>0.99992100000006934</v>
      </c>
      <c r="B221" s="44">
        <f t="shared" si="6"/>
        <v>3.7781463870437761</v>
      </c>
      <c r="C221" s="44">
        <v>3.7781500000000001</v>
      </c>
      <c r="D221" s="44">
        <f t="shared" si="7"/>
        <v>5.2781500000000001</v>
      </c>
    </row>
    <row r="222" spans="1:4" x14ac:dyDescent="0.25">
      <c r="A222" s="44">
        <v>0.99992110000006929</v>
      </c>
      <c r="B222" s="44">
        <f t="shared" si="6"/>
        <v>3.7784618825542955</v>
      </c>
      <c r="C222" s="44">
        <v>3.7784599999999999</v>
      </c>
      <c r="D222" s="44">
        <f t="shared" si="7"/>
        <v>5.2784599999999999</v>
      </c>
    </row>
    <row r="223" spans="1:4" x14ac:dyDescent="0.25">
      <c r="A223" s="44">
        <v>0.99992120000006923</v>
      </c>
      <c r="B223" s="44">
        <f t="shared" si="6"/>
        <v>3.7787777546120815</v>
      </c>
      <c r="C223" s="44">
        <v>3.7787799999999998</v>
      </c>
      <c r="D223" s="44">
        <f t="shared" si="7"/>
        <v>5.2787799999999994</v>
      </c>
    </row>
    <row r="224" spans="1:4" x14ac:dyDescent="0.25">
      <c r="A224" s="44">
        <v>0.99992130000006918</v>
      </c>
      <c r="B224" s="44">
        <f t="shared" si="6"/>
        <v>3.7790940041486283</v>
      </c>
      <c r="C224" s="44">
        <v>3.7790900000000001</v>
      </c>
      <c r="D224" s="44">
        <f t="shared" si="7"/>
        <v>5.2790900000000001</v>
      </c>
    </row>
    <row r="225" spans="1:4" x14ac:dyDescent="0.25">
      <c r="A225" s="44">
        <v>0.99992140000006913</v>
      </c>
      <c r="B225" s="44">
        <f t="shared" si="6"/>
        <v>3.7794106320989229</v>
      </c>
      <c r="C225" s="44">
        <v>3.7794099999999999</v>
      </c>
      <c r="D225" s="44">
        <f t="shared" si="7"/>
        <v>5.2794100000000004</v>
      </c>
    </row>
    <row r="226" spans="1:4" x14ac:dyDescent="0.25">
      <c r="A226" s="44">
        <v>0.99992150000006907</v>
      </c>
      <c r="B226" s="44">
        <f t="shared" si="6"/>
        <v>3.7797276394014618</v>
      </c>
      <c r="C226" s="44">
        <v>3.7797299999999998</v>
      </c>
      <c r="D226" s="44">
        <f t="shared" si="7"/>
        <v>5.2797299999999998</v>
      </c>
    </row>
    <row r="227" spans="1:4" x14ac:dyDescent="0.25">
      <c r="A227" s="44">
        <v>0.99992160000006902</v>
      </c>
      <c r="B227" s="44">
        <f t="shared" si="6"/>
        <v>3.7800450269982759</v>
      </c>
      <c r="C227" s="44">
        <v>3.7800500000000001</v>
      </c>
      <c r="D227" s="44">
        <f t="shared" si="7"/>
        <v>5.2800500000000001</v>
      </c>
    </row>
    <row r="228" spans="1:4" x14ac:dyDescent="0.25">
      <c r="A228" s="44">
        <v>0.99992170000006897</v>
      </c>
      <c r="B228" s="44">
        <f t="shared" si="6"/>
        <v>3.7803627958349404</v>
      </c>
      <c r="C228" s="44">
        <v>3.7803599999999999</v>
      </c>
      <c r="D228" s="44">
        <f t="shared" si="7"/>
        <v>5.2803599999999999</v>
      </c>
    </row>
    <row r="229" spans="1:4" x14ac:dyDescent="0.25">
      <c r="A229" s="44">
        <v>0.99992180000006892</v>
      </c>
      <c r="B229" s="44">
        <f t="shared" si="6"/>
        <v>3.7806809468605995</v>
      </c>
      <c r="C229" s="44">
        <v>3.7806799999999998</v>
      </c>
      <c r="D229" s="44">
        <f t="shared" si="7"/>
        <v>5.2806800000000003</v>
      </c>
    </row>
    <row r="230" spans="1:4" x14ac:dyDescent="0.25">
      <c r="A230" s="44">
        <v>0.99992190000006886</v>
      </c>
      <c r="B230" s="44">
        <f t="shared" si="6"/>
        <v>3.780999481027977</v>
      </c>
      <c r="C230" s="44">
        <v>3.7810000000000001</v>
      </c>
      <c r="D230" s="44">
        <f t="shared" si="7"/>
        <v>5.2810000000000006</v>
      </c>
    </row>
    <row r="231" spans="1:4" x14ac:dyDescent="0.25">
      <c r="A231" s="44">
        <v>0.99992200000006881</v>
      </c>
      <c r="B231" s="44">
        <f t="shared" si="6"/>
        <v>3.7813183992933994</v>
      </c>
      <c r="C231" s="44">
        <v>3.78132</v>
      </c>
      <c r="D231" s="44">
        <f t="shared" si="7"/>
        <v>5.28132</v>
      </c>
    </row>
    <row r="232" spans="1:4" x14ac:dyDescent="0.25">
      <c r="A232" s="44">
        <v>0.99992210000006876</v>
      </c>
      <c r="B232" s="44">
        <f t="shared" si="6"/>
        <v>3.7816377026168171</v>
      </c>
      <c r="C232" s="44">
        <v>3.7816399999999999</v>
      </c>
      <c r="D232" s="44">
        <f t="shared" si="7"/>
        <v>5.2816399999999994</v>
      </c>
    </row>
    <row r="233" spans="1:4" x14ac:dyDescent="0.25">
      <c r="A233" s="44">
        <v>0.99992220000006871</v>
      </c>
      <c r="B233" s="44">
        <f t="shared" si="6"/>
        <v>3.781957391961813</v>
      </c>
      <c r="C233" s="44">
        <v>3.7819600000000002</v>
      </c>
      <c r="D233" s="44">
        <f t="shared" si="7"/>
        <v>5.2819599999999998</v>
      </c>
    </row>
    <row r="234" spans="1:4" x14ac:dyDescent="0.25">
      <c r="A234" s="44">
        <v>0.99992230000006865</v>
      </c>
      <c r="B234" s="44">
        <f t="shared" si="6"/>
        <v>3.7822774682956339</v>
      </c>
      <c r="C234" s="44">
        <v>3.7822800000000001</v>
      </c>
      <c r="D234" s="44">
        <f t="shared" si="7"/>
        <v>5.2822800000000001</v>
      </c>
    </row>
    <row r="235" spans="1:4" x14ac:dyDescent="0.25">
      <c r="A235" s="44">
        <v>0.9999224000000686</v>
      </c>
      <c r="B235" s="44">
        <f t="shared" si="6"/>
        <v>3.7825979325891947</v>
      </c>
      <c r="C235" s="44">
        <v>3.7826</v>
      </c>
      <c r="D235" s="44">
        <f t="shared" si="7"/>
        <v>5.2826000000000004</v>
      </c>
    </row>
    <row r="236" spans="1:4" x14ac:dyDescent="0.25">
      <c r="A236" s="44">
        <v>0.99992250000006855</v>
      </c>
      <c r="B236" s="44">
        <f t="shared" si="6"/>
        <v>3.7829187858171078</v>
      </c>
      <c r="C236" s="44">
        <v>3.7829199999999998</v>
      </c>
      <c r="D236" s="44">
        <f t="shared" si="7"/>
        <v>5.2829199999999998</v>
      </c>
    </row>
    <row r="237" spans="1:4" x14ac:dyDescent="0.25">
      <c r="A237" s="44">
        <v>0.9999226000000685</v>
      </c>
      <c r="B237" s="44">
        <f t="shared" si="6"/>
        <v>3.7832400289577026</v>
      </c>
      <c r="C237" s="44">
        <v>3.7832400000000002</v>
      </c>
      <c r="D237" s="44">
        <f t="shared" si="7"/>
        <v>5.2832400000000002</v>
      </c>
    </row>
    <row r="238" spans="1:4" x14ac:dyDescent="0.25">
      <c r="A238" s="44">
        <v>0.99992270000006844</v>
      </c>
      <c r="B238" s="44">
        <f t="shared" si="6"/>
        <v>3.7835616629930335</v>
      </c>
      <c r="C238" s="44">
        <v>3.78356</v>
      </c>
      <c r="D238" s="44">
        <f t="shared" si="7"/>
        <v>5.2835599999999996</v>
      </c>
    </row>
    <row r="239" spans="1:4" x14ac:dyDescent="0.25">
      <c r="A239" s="44">
        <v>0.99992280000006839</v>
      </c>
      <c r="B239" s="44">
        <f t="shared" si="6"/>
        <v>3.7838836889089116</v>
      </c>
      <c r="C239" s="44">
        <v>3.7838799999999999</v>
      </c>
      <c r="D239" s="44">
        <f t="shared" si="7"/>
        <v>5.2838799999999999</v>
      </c>
    </row>
    <row r="240" spans="1:4" x14ac:dyDescent="0.25">
      <c r="A240" s="44">
        <v>0.99992290000006834</v>
      </c>
      <c r="B240" s="44">
        <f t="shared" si="6"/>
        <v>3.7842061076949158</v>
      </c>
      <c r="C240" s="44">
        <v>3.7842099999999999</v>
      </c>
      <c r="D240" s="44">
        <f t="shared" si="7"/>
        <v>5.2842099999999999</v>
      </c>
    </row>
    <row r="241" spans="1:4" x14ac:dyDescent="0.25">
      <c r="A241" s="44">
        <v>0.99992300000006828</v>
      </c>
      <c r="B241" s="44">
        <f t="shared" si="6"/>
        <v>3.7845289203444139</v>
      </c>
      <c r="C241" s="44">
        <v>3.7845300000000002</v>
      </c>
      <c r="D241" s="44">
        <f t="shared" si="7"/>
        <v>5.2845300000000002</v>
      </c>
    </row>
    <row r="242" spans="1:4" x14ac:dyDescent="0.25">
      <c r="A242" s="44">
        <v>0.99992310000006823</v>
      </c>
      <c r="B242" s="44">
        <f t="shared" si="6"/>
        <v>3.7848521278545855</v>
      </c>
      <c r="C242" s="44">
        <v>3.78485</v>
      </c>
      <c r="D242" s="44">
        <f t="shared" si="7"/>
        <v>5.2848500000000005</v>
      </c>
    </row>
    <row r="243" spans="1:4" x14ac:dyDescent="0.25">
      <c r="A243" s="44">
        <v>0.99992320000006818</v>
      </c>
      <c r="B243" s="44">
        <f t="shared" si="6"/>
        <v>3.7851757312264374</v>
      </c>
      <c r="C243" s="44">
        <v>3.78518</v>
      </c>
      <c r="D243" s="44">
        <f t="shared" si="7"/>
        <v>5.2851800000000004</v>
      </c>
    </row>
    <row r="244" spans="1:4" x14ac:dyDescent="0.25">
      <c r="A244" s="44">
        <v>0.99992330000006813</v>
      </c>
      <c r="B244" s="44">
        <f t="shared" si="6"/>
        <v>3.7854997314648262</v>
      </c>
      <c r="C244" s="44">
        <v>3.7854999999999999</v>
      </c>
      <c r="D244" s="44">
        <f t="shared" si="7"/>
        <v>5.2854999999999999</v>
      </c>
    </row>
    <row r="245" spans="1:4" x14ac:dyDescent="0.25">
      <c r="A245" s="44">
        <v>0.99992340000006807</v>
      </c>
      <c r="B245" s="44">
        <f t="shared" si="6"/>
        <v>3.7858241295784754</v>
      </c>
      <c r="C245" s="44">
        <v>3.7858200000000002</v>
      </c>
      <c r="D245" s="44">
        <f t="shared" si="7"/>
        <v>5.2858200000000002</v>
      </c>
    </row>
    <row r="246" spans="1:4" x14ac:dyDescent="0.25">
      <c r="A246" s="44">
        <v>0.99992350000006802</v>
      </c>
      <c r="B246" s="44">
        <f t="shared" si="6"/>
        <v>3.7861489265799948</v>
      </c>
      <c r="C246" s="44">
        <v>3.7861500000000001</v>
      </c>
      <c r="D246" s="44">
        <f t="shared" si="7"/>
        <v>5.2861500000000001</v>
      </c>
    </row>
    <row r="247" spans="1:4" x14ac:dyDescent="0.25">
      <c r="A247" s="44">
        <v>0.99992360000006797</v>
      </c>
      <c r="B247" s="44">
        <f t="shared" si="6"/>
        <v>3.7864741234859101</v>
      </c>
      <c r="C247" s="44">
        <v>3.78647</v>
      </c>
      <c r="D247" s="44">
        <f t="shared" si="7"/>
        <v>5.2864699999999996</v>
      </c>
    </row>
    <row r="248" spans="1:4" x14ac:dyDescent="0.25">
      <c r="A248" s="44">
        <v>0.99992370000006792</v>
      </c>
      <c r="B248" s="44">
        <f t="shared" si="6"/>
        <v>3.7867997213166662</v>
      </c>
      <c r="C248" s="44">
        <v>3.7867999999999999</v>
      </c>
      <c r="D248" s="44">
        <f t="shared" si="7"/>
        <v>5.2867999999999995</v>
      </c>
    </row>
    <row r="249" spans="1:4" x14ac:dyDescent="0.25">
      <c r="A249" s="44">
        <v>0.99992380000006786</v>
      </c>
      <c r="B249" s="44">
        <f t="shared" si="6"/>
        <v>3.7871257210966638</v>
      </c>
      <c r="C249" s="44">
        <v>3.7871299999999999</v>
      </c>
      <c r="D249" s="44">
        <f t="shared" si="7"/>
        <v>5.2871299999999994</v>
      </c>
    </row>
    <row r="250" spans="1:4" x14ac:dyDescent="0.25">
      <c r="A250" s="44">
        <v>0.99992390000006781</v>
      </c>
      <c r="B250" s="44">
        <f t="shared" si="6"/>
        <v>3.78745212385427</v>
      </c>
      <c r="C250" s="44">
        <v>3.7874500000000002</v>
      </c>
      <c r="D250" s="44">
        <f t="shared" si="7"/>
        <v>5.2874499999999998</v>
      </c>
    </row>
    <row r="251" spans="1:4" x14ac:dyDescent="0.25">
      <c r="A251" s="44">
        <v>0.99992400000006776</v>
      </c>
      <c r="B251" s="44">
        <f t="shared" si="6"/>
        <v>3.7877789306218439</v>
      </c>
      <c r="C251" s="44">
        <v>3.7877800000000001</v>
      </c>
      <c r="D251" s="44">
        <f t="shared" si="7"/>
        <v>5.2877799999999997</v>
      </c>
    </row>
    <row r="252" spans="1:4" x14ac:dyDescent="0.25">
      <c r="A252" s="44">
        <v>0.99992410000006771</v>
      </c>
      <c r="B252" s="44">
        <f t="shared" si="6"/>
        <v>3.7881061424357525</v>
      </c>
      <c r="C252" s="44">
        <v>3.7881100000000001</v>
      </c>
      <c r="D252" s="44">
        <f t="shared" si="7"/>
        <v>5.2881099999999996</v>
      </c>
    </row>
    <row r="253" spans="1:4" x14ac:dyDescent="0.25">
      <c r="A253" s="44">
        <v>0.99992420000006765</v>
      </c>
      <c r="B253" s="44">
        <f t="shared" si="6"/>
        <v>3.7884337603363991</v>
      </c>
      <c r="C253" s="44">
        <v>3.78843</v>
      </c>
      <c r="D253" s="44">
        <f t="shared" si="7"/>
        <v>5.28843</v>
      </c>
    </row>
    <row r="254" spans="1:4" x14ac:dyDescent="0.25">
      <c r="A254" s="44">
        <v>0.9999243000000676</v>
      </c>
      <c r="B254" s="44">
        <f t="shared" si="6"/>
        <v>3.7887617853682349</v>
      </c>
      <c r="C254" s="44">
        <v>3.7887599999999999</v>
      </c>
      <c r="D254" s="44">
        <f t="shared" si="7"/>
        <v>5.2887599999999999</v>
      </c>
    </row>
    <row r="255" spans="1:4" x14ac:dyDescent="0.25">
      <c r="A255" s="44">
        <v>0.99992440000006755</v>
      </c>
      <c r="B255" s="44">
        <f t="shared" si="6"/>
        <v>3.7890902185797897</v>
      </c>
      <c r="C255" s="44">
        <v>3.7890899999999998</v>
      </c>
      <c r="D255" s="44">
        <f t="shared" si="7"/>
        <v>5.2890899999999998</v>
      </c>
    </row>
    <row r="256" spans="1:4" x14ac:dyDescent="0.25">
      <c r="A256" s="44">
        <v>0.9999245000000675</v>
      </c>
      <c r="B256" s="44">
        <f t="shared" si="6"/>
        <v>3.7894190610236844</v>
      </c>
      <c r="C256" s="44">
        <v>3.7894199999999998</v>
      </c>
      <c r="D256" s="44">
        <f t="shared" si="7"/>
        <v>5.2894199999999998</v>
      </c>
    </row>
    <row r="257" spans="1:4" x14ac:dyDescent="0.25">
      <c r="A257" s="44">
        <v>0.99992460000006744</v>
      </c>
      <c r="B257" s="44">
        <f t="shared" ref="B257:B320" si="8">NORMSINV(A257)</f>
        <v>3.7897483137566619</v>
      </c>
      <c r="C257" s="44">
        <v>3.7897500000000002</v>
      </c>
      <c r="D257" s="44">
        <f t="shared" ref="D257:D320" si="9">C257+1.5</f>
        <v>5.2897499999999997</v>
      </c>
    </row>
    <row r="258" spans="1:4" x14ac:dyDescent="0.25">
      <c r="A258" s="44">
        <v>0.99992470000006739</v>
      </c>
      <c r="B258" s="44">
        <f t="shared" si="8"/>
        <v>3.790077977839597</v>
      </c>
      <c r="C258" s="44">
        <v>3.7900800000000001</v>
      </c>
      <c r="D258" s="44">
        <f t="shared" si="9"/>
        <v>5.2900799999999997</v>
      </c>
    </row>
    <row r="259" spans="1:4" x14ac:dyDescent="0.25">
      <c r="A259" s="44">
        <v>0.99992480000006734</v>
      </c>
      <c r="B259" s="44">
        <f t="shared" si="8"/>
        <v>3.7904080543375294</v>
      </c>
      <c r="C259" s="44">
        <v>3.7904100000000001</v>
      </c>
      <c r="D259" s="44">
        <f t="shared" si="9"/>
        <v>5.2904099999999996</v>
      </c>
    </row>
    <row r="260" spans="1:4" x14ac:dyDescent="0.25">
      <c r="A260" s="44">
        <v>0.99992490000006728</v>
      </c>
      <c r="B260" s="44">
        <f t="shared" si="8"/>
        <v>3.7907385443196784</v>
      </c>
      <c r="C260" s="44">
        <v>3.79074</v>
      </c>
      <c r="D260" s="44">
        <f t="shared" si="9"/>
        <v>5.2907399999999996</v>
      </c>
    </row>
    <row r="261" spans="1:4" x14ac:dyDescent="0.25">
      <c r="A261" s="44">
        <v>0.99992500000006723</v>
      </c>
      <c r="B261" s="44">
        <f t="shared" si="8"/>
        <v>3.7910694488594703</v>
      </c>
      <c r="C261" s="44">
        <v>3.7910699999999999</v>
      </c>
      <c r="D261" s="44">
        <f t="shared" si="9"/>
        <v>5.2910699999999995</v>
      </c>
    </row>
    <row r="262" spans="1:4" x14ac:dyDescent="0.25">
      <c r="A262" s="44">
        <v>0.99992510000006718</v>
      </c>
      <c r="B262" s="44">
        <f t="shared" si="8"/>
        <v>3.7914007690345528</v>
      </c>
      <c r="C262" s="44">
        <v>3.7913999999999999</v>
      </c>
      <c r="D262" s="44">
        <f t="shared" si="9"/>
        <v>5.2913999999999994</v>
      </c>
    </row>
    <row r="263" spans="1:4" x14ac:dyDescent="0.25">
      <c r="A263" s="44">
        <v>0.99992520000006713</v>
      </c>
      <c r="B263" s="44">
        <f t="shared" si="8"/>
        <v>3.7917325059268281</v>
      </c>
      <c r="C263" s="44">
        <v>3.7917299999999998</v>
      </c>
      <c r="D263" s="44">
        <f t="shared" si="9"/>
        <v>5.2917299999999994</v>
      </c>
    </row>
    <row r="264" spans="1:4" x14ac:dyDescent="0.25">
      <c r="A264" s="44">
        <v>0.99992530000006707</v>
      </c>
      <c r="B264" s="44">
        <f t="shared" si="8"/>
        <v>3.7920646606224633</v>
      </c>
      <c r="C264" s="44">
        <v>3.7920600000000002</v>
      </c>
      <c r="D264" s="44">
        <f t="shared" si="9"/>
        <v>5.2920600000000002</v>
      </c>
    </row>
    <row r="265" spans="1:4" x14ac:dyDescent="0.25">
      <c r="A265" s="44">
        <v>0.99992540000006702</v>
      </c>
      <c r="B265" s="44">
        <f t="shared" si="8"/>
        <v>3.792397234211923</v>
      </c>
      <c r="C265" s="44">
        <v>3.7924000000000002</v>
      </c>
      <c r="D265" s="44">
        <f t="shared" si="9"/>
        <v>5.2924000000000007</v>
      </c>
    </row>
    <row r="266" spans="1:4" x14ac:dyDescent="0.25">
      <c r="A266" s="44">
        <v>0.99992550000006697</v>
      </c>
      <c r="B266" s="44">
        <f t="shared" si="8"/>
        <v>3.792730227789987</v>
      </c>
      <c r="C266" s="44">
        <v>3.7927300000000002</v>
      </c>
      <c r="D266" s="44">
        <f t="shared" si="9"/>
        <v>5.2927300000000006</v>
      </c>
    </row>
    <row r="267" spans="1:4" x14ac:dyDescent="0.25">
      <c r="A267" s="44">
        <v>0.99992560000006692</v>
      </c>
      <c r="B267" s="44">
        <f t="shared" si="8"/>
        <v>3.7930636424557744</v>
      </c>
      <c r="C267" s="44">
        <v>3.7930600000000001</v>
      </c>
      <c r="D267" s="44">
        <f t="shared" si="9"/>
        <v>5.2930600000000005</v>
      </c>
    </row>
    <row r="268" spans="1:4" x14ac:dyDescent="0.25">
      <c r="A268" s="44">
        <v>0.99992570000006686</v>
      </c>
      <c r="B268" s="44">
        <f t="shared" si="8"/>
        <v>3.7933974793127665</v>
      </c>
      <c r="C268" s="44">
        <v>3.7934000000000001</v>
      </c>
      <c r="D268" s="44">
        <f t="shared" si="9"/>
        <v>5.2934000000000001</v>
      </c>
    </row>
    <row r="269" spans="1:4" x14ac:dyDescent="0.25">
      <c r="A269" s="44">
        <v>0.99992580000006681</v>
      </c>
      <c r="B269" s="44">
        <f t="shared" si="8"/>
        <v>3.7937317394688304</v>
      </c>
      <c r="C269" s="44">
        <v>3.79373</v>
      </c>
      <c r="D269" s="44">
        <f t="shared" si="9"/>
        <v>5.29373</v>
      </c>
    </row>
    <row r="270" spans="1:4" x14ac:dyDescent="0.25">
      <c r="A270" s="44">
        <v>0.99992590000006676</v>
      </c>
      <c r="B270" s="44">
        <f t="shared" si="8"/>
        <v>3.7940664240362425</v>
      </c>
      <c r="C270" s="44">
        <v>3.7940700000000001</v>
      </c>
      <c r="D270" s="44">
        <f t="shared" si="9"/>
        <v>5.2940699999999996</v>
      </c>
    </row>
    <row r="271" spans="1:4" x14ac:dyDescent="0.25">
      <c r="A271" s="44">
        <v>0.99992600000006671</v>
      </c>
      <c r="B271" s="44">
        <f t="shared" si="8"/>
        <v>3.7944015341317092</v>
      </c>
      <c r="C271" s="44">
        <v>3.7944</v>
      </c>
      <c r="D271" s="44">
        <f t="shared" si="9"/>
        <v>5.2943999999999996</v>
      </c>
    </row>
    <row r="272" spans="1:4" x14ac:dyDescent="0.25">
      <c r="A272" s="44">
        <v>0.99992610000006665</v>
      </c>
      <c r="B272" s="44">
        <f t="shared" si="8"/>
        <v>3.7947370708763963</v>
      </c>
      <c r="C272" s="44">
        <v>3.79474</v>
      </c>
      <c r="D272" s="44">
        <f t="shared" si="9"/>
        <v>5.29474</v>
      </c>
    </row>
    <row r="273" spans="1:4" x14ac:dyDescent="0.25">
      <c r="A273" s="44">
        <v>0.9999262000000666</v>
      </c>
      <c r="B273" s="44">
        <f t="shared" si="8"/>
        <v>3.7950730353959483</v>
      </c>
      <c r="C273" s="44">
        <v>3.7950699999999999</v>
      </c>
      <c r="D273" s="44">
        <f t="shared" si="9"/>
        <v>5.2950699999999999</v>
      </c>
    </row>
    <row r="274" spans="1:4" x14ac:dyDescent="0.25">
      <c r="A274" s="44">
        <v>0.99992630000006655</v>
      </c>
      <c r="B274" s="44">
        <f t="shared" si="8"/>
        <v>3.7954094288205149</v>
      </c>
      <c r="C274" s="44">
        <v>3.79541</v>
      </c>
      <c r="D274" s="44">
        <f t="shared" si="9"/>
        <v>5.2954100000000004</v>
      </c>
    </row>
    <row r="275" spans="1:4" x14ac:dyDescent="0.25">
      <c r="A275" s="44">
        <v>0.9999264000000665</v>
      </c>
      <c r="B275" s="44">
        <f t="shared" si="8"/>
        <v>3.7957462522847703</v>
      </c>
      <c r="C275" s="44">
        <v>3.79575</v>
      </c>
      <c r="D275" s="44">
        <f t="shared" si="9"/>
        <v>5.29575</v>
      </c>
    </row>
    <row r="276" spans="1:4" x14ac:dyDescent="0.25">
      <c r="A276" s="44">
        <v>0.99992650000006644</v>
      </c>
      <c r="B276" s="44">
        <f t="shared" si="8"/>
        <v>3.7960835069279448</v>
      </c>
      <c r="C276" s="44">
        <v>3.7960799999999999</v>
      </c>
      <c r="D276" s="44">
        <f t="shared" si="9"/>
        <v>5.2960799999999999</v>
      </c>
    </row>
    <row r="277" spans="1:4" x14ac:dyDescent="0.25">
      <c r="A277" s="44">
        <v>0.99992660000006639</v>
      </c>
      <c r="B277" s="44">
        <f t="shared" si="8"/>
        <v>3.7964211938938428</v>
      </c>
      <c r="C277" s="44">
        <v>3.7964199999999999</v>
      </c>
      <c r="D277" s="44">
        <f t="shared" si="9"/>
        <v>5.2964199999999995</v>
      </c>
    </row>
    <row r="278" spans="1:4" x14ac:dyDescent="0.25">
      <c r="A278" s="44">
        <v>0.99992670000006634</v>
      </c>
      <c r="B278" s="44">
        <f t="shared" si="8"/>
        <v>3.7967593143308758</v>
      </c>
      <c r="C278" s="44">
        <v>3.7967599999999999</v>
      </c>
      <c r="D278" s="44">
        <f t="shared" si="9"/>
        <v>5.2967599999999999</v>
      </c>
    </row>
    <row r="279" spans="1:4" x14ac:dyDescent="0.25">
      <c r="A279" s="44">
        <v>0.99992680000006628</v>
      </c>
      <c r="B279" s="44">
        <f t="shared" si="8"/>
        <v>3.7970978693920752</v>
      </c>
      <c r="C279" s="44">
        <v>3.7970999999999999</v>
      </c>
      <c r="D279" s="44">
        <f t="shared" si="9"/>
        <v>5.2971000000000004</v>
      </c>
    </row>
    <row r="280" spans="1:4" x14ac:dyDescent="0.25">
      <c r="A280" s="44">
        <v>0.99992690000006623</v>
      </c>
      <c r="B280" s="44">
        <f t="shared" si="8"/>
        <v>3.7974368602351278</v>
      </c>
      <c r="C280" s="44">
        <v>3.7974399999999999</v>
      </c>
      <c r="D280" s="44">
        <f t="shared" si="9"/>
        <v>5.2974399999999999</v>
      </c>
    </row>
    <row r="281" spans="1:4" x14ac:dyDescent="0.25">
      <c r="A281" s="44">
        <v>0.99992700000006618</v>
      </c>
      <c r="B281" s="44">
        <f t="shared" si="8"/>
        <v>3.7977762880223955</v>
      </c>
      <c r="C281" s="44">
        <v>3.7977799999999999</v>
      </c>
      <c r="D281" s="44">
        <f t="shared" si="9"/>
        <v>5.2977799999999995</v>
      </c>
    </row>
    <row r="282" spans="1:4" x14ac:dyDescent="0.25">
      <c r="A282" s="44">
        <v>0.99992710000006613</v>
      </c>
      <c r="B282" s="44">
        <f t="shared" si="8"/>
        <v>3.7981161539209434</v>
      </c>
      <c r="C282" s="44">
        <v>3.7981199999999999</v>
      </c>
      <c r="D282" s="44">
        <f t="shared" si="9"/>
        <v>5.2981199999999999</v>
      </c>
    </row>
    <row r="283" spans="1:4" x14ac:dyDescent="0.25">
      <c r="A283" s="44">
        <v>0.99992720000006607</v>
      </c>
      <c r="B283" s="44">
        <f t="shared" si="8"/>
        <v>3.798456459102562</v>
      </c>
      <c r="C283" s="44">
        <v>3.7984599999999999</v>
      </c>
      <c r="D283" s="44">
        <f t="shared" si="9"/>
        <v>5.2984600000000004</v>
      </c>
    </row>
    <row r="284" spans="1:4" x14ac:dyDescent="0.25">
      <c r="A284" s="44">
        <v>0.99992730000006602</v>
      </c>
      <c r="B284" s="44">
        <f t="shared" si="8"/>
        <v>3.7987972047437988</v>
      </c>
      <c r="C284" s="44">
        <v>3.7988</v>
      </c>
      <c r="D284" s="44">
        <f t="shared" si="9"/>
        <v>5.2988</v>
      </c>
    </row>
    <row r="285" spans="1:4" x14ac:dyDescent="0.25">
      <c r="A285" s="44">
        <v>0.99992740000006597</v>
      </c>
      <c r="B285" s="44">
        <f t="shared" si="8"/>
        <v>3.7991383920259749</v>
      </c>
      <c r="C285" s="44">
        <v>3.79914</v>
      </c>
      <c r="D285" s="44">
        <f t="shared" si="9"/>
        <v>5.2991399999999995</v>
      </c>
    </row>
    <row r="286" spans="1:4" x14ac:dyDescent="0.25">
      <c r="A286" s="44">
        <v>0.99992750000006592</v>
      </c>
      <c r="B286" s="44">
        <f t="shared" si="8"/>
        <v>3.7994800221352234</v>
      </c>
      <c r="C286" s="44">
        <v>3.79948</v>
      </c>
      <c r="D286" s="44">
        <f t="shared" si="9"/>
        <v>5.29948</v>
      </c>
    </row>
    <row r="287" spans="1:4" x14ac:dyDescent="0.25">
      <c r="A287" s="44">
        <v>0.99992760000006586</v>
      </c>
      <c r="B287" s="44">
        <f t="shared" si="8"/>
        <v>3.7998220962625013</v>
      </c>
      <c r="C287" s="44">
        <v>3.79982</v>
      </c>
      <c r="D287" s="44">
        <f t="shared" si="9"/>
        <v>5.2998200000000004</v>
      </c>
    </row>
    <row r="288" spans="1:4" x14ac:dyDescent="0.25">
      <c r="A288" s="44">
        <v>0.99992770000006581</v>
      </c>
      <c r="B288" s="44">
        <f t="shared" si="8"/>
        <v>3.8001646156036291</v>
      </c>
      <c r="C288" s="44">
        <v>3.80016</v>
      </c>
      <c r="D288" s="44">
        <f t="shared" si="9"/>
        <v>5.30016</v>
      </c>
    </row>
    <row r="289" spans="1:4" x14ac:dyDescent="0.25">
      <c r="A289" s="44">
        <v>0.99992780000006576</v>
      </c>
      <c r="B289" s="44">
        <f t="shared" si="8"/>
        <v>3.8005075813593079</v>
      </c>
      <c r="C289" s="44">
        <v>3.8005100000000001</v>
      </c>
      <c r="D289" s="44">
        <f t="shared" si="9"/>
        <v>5.3005100000000001</v>
      </c>
    </row>
    <row r="290" spans="1:4" x14ac:dyDescent="0.25">
      <c r="A290" s="44">
        <v>0.99992790000006571</v>
      </c>
      <c r="B290" s="44">
        <f t="shared" si="8"/>
        <v>3.8008509947351525</v>
      </c>
      <c r="C290" s="44">
        <v>3.8008500000000001</v>
      </c>
      <c r="D290" s="44">
        <f t="shared" si="9"/>
        <v>5.3008500000000005</v>
      </c>
    </row>
    <row r="291" spans="1:4" x14ac:dyDescent="0.25">
      <c r="A291" s="44">
        <v>0.99992800000006565</v>
      </c>
      <c r="B291" s="44">
        <f t="shared" si="8"/>
        <v>3.8011948569417147</v>
      </c>
      <c r="C291" s="44">
        <v>3.8011900000000001</v>
      </c>
      <c r="D291" s="44">
        <f t="shared" si="9"/>
        <v>5.3011900000000001</v>
      </c>
    </row>
    <row r="292" spans="1:4" x14ac:dyDescent="0.25">
      <c r="A292" s="44">
        <v>0.9999281000000656</v>
      </c>
      <c r="B292" s="44">
        <f t="shared" si="8"/>
        <v>3.8015391691945095</v>
      </c>
      <c r="C292" s="44">
        <v>3.8015400000000001</v>
      </c>
      <c r="D292" s="44">
        <f t="shared" si="9"/>
        <v>5.3015400000000001</v>
      </c>
    </row>
    <row r="293" spans="1:4" x14ac:dyDescent="0.25">
      <c r="A293" s="44">
        <v>0.99992820000006555</v>
      </c>
      <c r="B293" s="44">
        <f t="shared" si="8"/>
        <v>3.8018839327140466</v>
      </c>
      <c r="C293" s="44">
        <v>3.8018800000000001</v>
      </c>
      <c r="D293" s="44">
        <f t="shared" si="9"/>
        <v>5.3018800000000006</v>
      </c>
    </row>
    <row r="294" spans="1:4" x14ac:dyDescent="0.25">
      <c r="A294" s="44">
        <v>0.9999283000000655</v>
      </c>
      <c r="B294" s="44">
        <f t="shared" si="8"/>
        <v>3.8022291487258553</v>
      </c>
      <c r="C294" s="44">
        <v>3.8022300000000002</v>
      </c>
      <c r="D294" s="44">
        <f t="shared" si="9"/>
        <v>5.3022299999999998</v>
      </c>
    </row>
    <row r="295" spans="1:4" x14ac:dyDescent="0.25">
      <c r="A295" s="44">
        <v>0.99992840000006544</v>
      </c>
      <c r="B295" s="44">
        <f t="shared" si="8"/>
        <v>3.8025748184605126</v>
      </c>
      <c r="C295" s="44">
        <v>3.8025699999999998</v>
      </c>
      <c r="D295" s="44">
        <f t="shared" si="9"/>
        <v>5.3025699999999993</v>
      </c>
    </row>
    <row r="296" spans="1:4" x14ac:dyDescent="0.25">
      <c r="A296" s="44">
        <v>0.99992850000006539</v>
      </c>
      <c r="B296" s="44">
        <f t="shared" si="8"/>
        <v>3.8029209431536701</v>
      </c>
      <c r="C296" s="44">
        <v>3.8029199999999999</v>
      </c>
      <c r="D296" s="44">
        <f t="shared" si="9"/>
        <v>5.3029200000000003</v>
      </c>
    </row>
    <row r="297" spans="1:4" x14ac:dyDescent="0.25">
      <c r="A297" s="44">
        <v>0.99992860000006534</v>
      </c>
      <c r="B297" s="44">
        <f t="shared" si="8"/>
        <v>3.8032675240460829</v>
      </c>
      <c r="C297" s="44">
        <v>3.8032699999999999</v>
      </c>
      <c r="D297" s="44">
        <f t="shared" si="9"/>
        <v>5.3032699999999995</v>
      </c>
    </row>
    <row r="298" spans="1:4" x14ac:dyDescent="0.25">
      <c r="A298" s="44">
        <v>0.99992870000006528</v>
      </c>
      <c r="B298" s="44">
        <f t="shared" si="8"/>
        <v>3.8036145623836388</v>
      </c>
      <c r="C298" s="44">
        <v>3.8036099999999999</v>
      </c>
      <c r="D298" s="44">
        <f t="shared" si="9"/>
        <v>5.3036099999999999</v>
      </c>
    </row>
    <row r="299" spans="1:4" x14ac:dyDescent="0.25">
      <c r="A299" s="44">
        <v>0.99992880000006523</v>
      </c>
      <c r="B299" s="44">
        <f t="shared" si="8"/>
        <v>3.8039620594173864</v>
      </c>
      <c r="C299" s="44">
        <v>3.80396</v>
      </c>
      <c r="D299" s="44">
        <f t="shared" si="9"/>
        <v>5.30396</v>
      </c>
    </row>
    <row r="300" spans="1:4" x14ac:dyDescent="0.25">
      <c r="A300" s="44">
        <v>0.99992890000006518</v>
      </c>
      <c r="B300" s="44">
        <f t="shared" si="8"/>
        <v>3.8043100164035595</v>
      </c>
      <c r="C300" s="44">
        <v>3.8043100000000001</v>
      </c>
      <c r="D300" s="44">
        <f t="shared" si="9"/>
        <v>5.3043100000000001</v>
      </c>
    </row>
    <row r="301" spans="1:4" x14ac:dyDescent="0.25">
      <c r="A301" s="44">
        <v>0.99992900000006513</v>
      </c>
      <c r="B301" s="44">
        <f t="shared" si="8"/>
        <v>3.8046584346036174</v>
      </c>
      <c r="C301" s="44">
        <v>3.8046600000000002</v>
      </c>
      <c r="D301" s="44">
        <f t="shared" si="9"/>
        <v>5.3046600000000002</v>
      </c>
    </row>
    <row r="302" spans="1:4" x14ac:dyDescent="0.25">
      <c r="A302" s="44">
        <v>0.99992910000006507</v>
      </c>
      <c r="B302" s="44">
        <f t="shared" si="8"/>
        <v>3.805007315284259</v>
      </c>
      <c r="C302" s="44">
        <v>3.8050099999999998</v>
      </c>
      <c r="D302" s="44">
        <f t="shared" si="9"/>
        <v>5.3050099999999993</v>
      </c>
    </row>
    <row r="303" spans="1:4" x14ac:dyDescent="0.25">
      <c r="A303" s="44">
        <v>0.99992920000006502</v>
      </c>
      <c r="B303" s="44">
        <f t="shared" si="8"/>
        <v>3.8053566597174591</v>
      </c>
      <c r="C303" s="44">
        <v>3.8053599999999999</v>
      </c>
      <c r="D303" s="44">
        <f t="shared" si="9"/>
        <v>5.3053600000000003</v>
      </c>
    </row>
    <row r="304" spans="1:4" x14ac:dyDescent="0.25">
      <c r="A304" s="44">
        <v>0.99992930000006497</v>
      </c>
      <c r="B304" s="44">
        <f t="shared" si="8"/>
        <v>3.8057064691805067</v>
      </c>
      <c r="C304" s="44">
        <v>3.8057099999999999</v>
      </c>
      <c r="D304" s="44">
        <f t="shared" si="9"/>
        <v>5.3057099999999995</v>
      </c>
    </row>
    <row r="305" spans="1:4" x14ac:dyDescent="0.25">
      <c r="A305" s="44">
        <v>0.99992940000006492</v>
      </c>
      <c r="B305" s="44">
        <f t="shared" si="8"/>
        <v>3.8060567449560172</v>
      </c>
      <c r="C305" s="44">
        <v>3.80606</v>
      </c>
      <c r="D305" s="44">
        <f t="shared" si="9"/>
        <v>5.3060600000000004</v>
      </c>
    </row>
    <row r="306" spans="1:4" x14ac:dyDescent="0.25">
      <c r="A306" s="44">
        <v>0.99992950000006486</v>
      </c>
      <c r="B306" s="44">
        <f t="shared" si="8"/>
        <v>3.8064074883319745</v>
      </c>
      <c r="C306" s="44">
        <v>3.8064100000000001</v>
      </c>
      <c r="D306" s="44">
        <f t="shared" si="9"/>
        <v>5.3064099999999996</v>
      </c>
    </row>
    <row r="307" spans="1:4" x14ac:dyDescent="0.25">
      <c r="A307" s="44">
        <v>0.99992960000006481</v>
      </c>
      <c r="B307" s="44">
        <f t="shared" si="8"/>
        <v>3.8067587006017574</v>
      </c>
      <c r="C307" s="44">
        <v>3.8067600000000001</v>
      </c>
      <c r="D307" s="44">
        <f t="shared" si="9"/>
        <v>5.3067600000000006</v>
      </c>
    </row>
    <row r="308" spans="1:4" x14ac:dyDescent="0.25">
      <c r="A308" s="44">
        <v>0.99992970000006476</v>
      </c>
      <c r="B308" s="44">
        <f t="shared" si="8"/>
        <v>3.8071103830641713</v>
      </c>
      <c r="C308" s="44">
        <v>3.8071100000000002</v>
      </c>
      <c r="D308" s="44">
        <f t="shared" si="9"/>
        <v>5.3071099999999998</v>
      </c>
    </row>
    <row r="309" spans="1:4" x14ac:dyDescent="0.25">
      <c r="A309" s="44">
        <v>0.99992980000006471</v>
      </c>
      <c r="B309" s="44">
        <f t="shared" si="8"/>
        <v>3.8074625370234787</v>
      </c>
      <c r="C309" s="44">
        <v>3.8074599999999998</v>
      </c>
      <c r="D309" s="44">
        <f t="shared" si="9"/>
        <v>5.3074599999999998</v>
      </c>
    </row>
    <row r="310" spans="1:4" x14ac:dyDescent="0.25">
      <c r="A310" s="44">
        <v>0.99992990000006465</v>
      </c>
      <c r="B310" s="44">
        <f t="shared" si="8"/>
        <v>3.8078151637894253</v>
      </c>
      <c r="C310" s="44">
        <v>3.80782</v>
      </c>
      <c r="D310" s="44">
        <f t="shared" si="9"/>
        <v>5.3078199999999995</v>
      </c>
    </row>
    <row r="311" spans="1:4" x14ac:dyDescent="0.25">
      <c r="A311" s="44">
        <v>0.9999300000000646</v>
      </c>
      <c r="B311" s="44">
        <f t="shared" si="8"/>
        <v>3.8081682646772776</v>
      </c>
      <c r="C311" s="44">
        <v>3.8081700000000001</v>
      </c>
      <c r="D311" s="44">
        <f t="shared" si="9"/>
        <v>5.3081700000000005</v>
      </c>
    </row>
    <row r="312" spans="1:4" x14ac:dyDescent="0.25">
      <c r="A312" s="44">
        <v>0.99993010000006455</v>
      </c>
      <c r="B312" s="44">
        <f t="shared" si="8"/>
        <v>3.8085218410078507</v>
      </c>
      <c r="C312" s="44">
        <v>3.8085200000000001</v>
      </c>
      <c r="D312" s="44">
        <f t="shared" si="9"/>
        <v>5.3085199999999997</v>
      </c>
    </row>
    <row r="313" spans="1:4" x14ac:dyDescent="0.25">
      <c r="A313" s="44">
        <v>0.9999302000000645</v>
      </c>
      <c r="B313" s="44">
        <f t="shared" si="8"/>
        <v>3.8088758941075409</v>
      </c>
      <c r="C313" s="44">
        <v>3.8088799999999998</v>
      </c>
      <c r="D313" s="44">
        <f t="shared" si="9"/>
        <v>5.3088800000000003</v>
      </c>
    </row>
    <row r="314" spans="1:4" x14ac:dyDescent="0.25">
      <c r="A314" s="44">
        <v>0.99993030000006444</v>
      </c>
      <c r="B314" s="44">
        <f t="shared" si="8"/>
        <v>3.8092304253083538</v>
      </c>
      <c r="C314" s="44">
        <v>3.8092299999999999</v>
      </c>
      <c r="D314" s="44">
        <f t="shared" si="9"/>
        <v>5.3092299999999994</v>
      </c>
    </row>
    <row r="315" spans="1:4" x14ac:dyDescent="0.25">
      <c r="A315" s="44">
        <v>0.99993040000006439</v>
      </c>
      <c r="B315" s="44">
        <f t="shared" si="8"/>
        <v>3.8095854359479415</v>
      </c>
      <c r="C315" s="44">
        <v>3.80959</v>
      </c>
      <c r="D315" s="44">
        <f t="shared" si="9"/>
        <v>5.30959</v>
      </c>
    </row>
    <row r="316" spans="1:4" x14ac:dyDescent="0.25">
      <c r="A316" s="44">
        <v>0.99993050000006434</v>
      </c>
      <c r="B316" s="44">
        <f t="shared" si="8"/>
        <v>3.8099409273696319</v>
      </c>
      <c r="C316" s="44">
        <v>3.8099400000000001</v>
      </c>
      <c r="D316" s="44">
        <f t="shared" si="9"/>
        <v>5.3099400000000001</v>
      </c>
    </row>
    <row r="317" spans="1:4" x14ac:dyDescent="0.25">
      <c r="A317" s="44">
        <v>0.99993060000006428</v>
      </c>
      <c r="B317" s="44">
        <f t="shared" si="8"/>
        <v>3.810296900922459</v>
      </c>
      <c r="C317" s="44">
        <v>3.8102999999999998</v>
      </c>
      <c r="D317" s="44">
        <f t="shared" si="9"/>
        <v>5.3102999999999998</v>
      </c>
    </row>
    <row r="318" spans="1:4" x14ac:dyDescent="0.25">
      <c r="A318" s="44">
        <v>0.99993070000006423</v>
      </c>
      <c r="B318" s="44">
        <f t="shared" si="8"/>
        <v>3.8106533579612005</v>
      </c>
      <c r="C318" s="44">
        <v>3.8106499999999999</v>
      </c>
      <c r="D318" s="44">
        <f t="shared" si="9"/>
        <v>5.3106499999999999</v>
      </c>
    </row>
    <row r="319" spans="1:4" x14ac:dyDescent="0.25">
      <c r="A319" s="44">
        <v>0.99993080000006418</v>
      </c>
      <c r="B319" s="44">
        <f t="shared" si="8"/>
        <v>3.8110102998464077</v>
      </c>
      <c r="C319" s="44">
        <v>3.81101</v>
      </c>
      <c r="D319" s="44">
        <f t="shared" si="9"/>
        <v>5.3110099999999996</v>
      </c>
    </row>
    <row r="320" spans="1:4" x14ac:dyDescent="0.25">
      <c r="A320" s="44">
        <v>0.99993090000006413</v>
      </c>
      <c r="B320" s="44">
        <f t="shared" si="8"/>
        <v>3.8113677279444356</v>
      </c>
      <c r="C320" s="44">
        <v>3.8113700000000001</v>
      </c>
      <c r="D320" s="44">
        <f t="shared" si="9"/>
        <v>5.3113700000000001</v>
      </c>
    </row>
    <row r="321" spans="1:4" x14ac:dyDescent="0.25">
      <c r="A321" s="44">
        <v>0.99993100000006407</v>
      </c>
      <c r="B321" s="44">
        <f t="shared" ref="B321:B384" si="10">NORMSINV(A321)</f>
        <v>3.8117256436274802</v>
      </c>
      <c r="C321" s="44">
        <v>3.8117299999999998</v>
      </c>
      <c r="D321" s="44">
        <f t="shared" ref="D321:D384" si="11">C321+1.5</f>
        <v>5.3117299999999998</v>
      </c>
    </row>
    <row r="322" spans="1:4" x14ac:dyDescent="0.25">
      <c r="A322" s="44">
        <v>0.99993110000006402</v>
      </c>
      <c r="B322" s="44">
        <f t="shared" si="10"/>
        <v>3.8120840482736122</v>
      </c>
      <c r="C322" s="44">
        <v>3.8120799999999999</v>
      </c>
      <c r="D322" s="44">
        <f t="shared" si="11"/>
        <v>5.3120799999999999</v>
      </c>
    </row>
    <row r="323" spans="1:4" x14ac:dyDescent="0.25">
      <c r="A323" s="44">
        <v>0.99993120000006397</v>
      </c>
      <c r="B323" s="44">
        <f t="shared" si="10"/>
        <v>3.8124429432668094</v>
      </c>
      <c r="C323" s="44">
        <v>3.8124400000000001</v>
      </c>
      <c r="D323" s="44">
        <f t="shared" si="11"/>
        <v>5.3124400000000005</v>
      </c>
    </row>
    <row r="324" spans="1:4" x14ac:dyDescent="0.25">
      <c r="A324" s="44">
        <v>0.99993130000006392</v>
      </c>
      <c r="B324" s="44">
        <f t="shared" si="10"/>
        <v>3.8128023299969875</v>
      </c>
      <c r="C324" s="44">
        <v>3.8128000000000002</v>
      </c>
      <c r="D324" s="44">
        <f t="shared" si="11"/>
        <v>5.3128000000000002</v>
      </c>
    </row>
    <row r="325" spans="1:4" x14ac:dyDescent="0.25">
      <c r="A325" s="44">
        <v>0.99993140000006386</v>
      </c>
      <c r="B325" s="44">
        <f t="shared" si="10"/>
        <v>3.8131622098600428</v>
      </c>
      <c r="C325" s="44">
        <v>3.8131599999999999</v>
      </c>
      <c r="D325" s="44">
        <f t="shared" si="11"/>
        <v>5.3131599999999999</v>
      </c>
    </row>
    <row r="326" spans="1:4" x14ac:dyDescent="0.25">
      <c r="A326" s="44">
        <v>0.99993150000006381</v>
      </c>
      <c r="B326" s="44">
        <f t="shared" si="10"/>
        <v>3.8135225842578757</v>
      </c>
      <c r="C326" s="44">
        <v>3.81352</v>
      </c>
      <c r="D326" s="44">
        <f t="shared" si="11"/>
        <v>5.3135200000000005</v>
      </c>
    </row>
    <row r="327" spans="1:4" x14ac:dyDescent="0.25">
      <c r="A327" s="44">
        <v>0.99993160000006376</v>
      </c>
      <c r="B327" s="44">
        <f t="shared" si="10"/>
        <v>3.8138834545984346</v>
      </c>
      <c r="C327" s="44">
        <v>3.8138800000000002</v>
      </c>
      <c r="D327" s="44">
        <f t="shared" si="11"/>
        <v>5.3138800000000002</v>
      </c>
    </row>
    <row r="328" spans="1:4" x14ac:dyDescent="0.25">
      <c r="A328" s="44">
        <v>0.99993170000006371</v>
      </c>
      <c r="B328" s="44">
        <f t="shared" si="10"/>
        <v>3.8142448222957444</v>
      </c>
      <c r="C328" s="44">
        <v>3.8142399999999999</v>
      </c>
      <c r="D328" s="44">
        <f t="shared" si="11"/>
        <v>5.3142399999999999</v>
      </c>
    </row>
    <row r="329" spans="1:4" x14ac:dyDescent="0.25">
      <c r="A329" s="44">
        <v>0.99993180000006365</v>
      </c>
      <c r="B329" s="44">
        <f t="shared" si="10"/>
        <v>3.8146066887699481</v>
      </c>
      <c r="C329" s="44">
        <v>3.8146100000000001</v>
      </c>
      <c r="D329" s="44">
        <f t="shared" si="11"/>
        <v>5.3146100000000001</v>
      </c>
    </row>
    <row r="330" spans="1:4" x14ac:dyDescent="0.25">
      <c r="A330" s="44">
        <v>0.9999319000000636</v>
      </c>
      <c r="B330" s="44">
        <f t="shared" si="10"/>
        <v>3.8149690554473357</v>
      </c>
      <c r="C330" s="44">
        <v>3.8149700000000002</v>
      </c>
      <c r="D330" s="44">
        <f t="shared" si="11"/>
        <v>5.3149700000000006</v>
      </c>
    </row>
    <row r="331" spans="1:4" x14ac:dyDescent="0.25">
      <c r="A331" s="44">
        <v>0.99993200000006355</v>
      </c>
      <c r="B331" s="44">
        <f t="shared" si="10"/>
        <v>3.8153319237603851</v>
      </c>
      <c r="C331" s="44">
        <v>3.8153299999999999</v>
      </c>
      <c r="D331" s="44">
        <f t="shared" si="11"/>
        <v>5.3153299999999994</v>
      </c>
    </row>
    <row r="332" spans="1:4" x14ac:dyDescent="0.25">
      <c r="A332" s="44">
        <v>0.9999321000000635</v>
      </c>
      <c r="B332" s="44">
        <f t="shared" si="10"/>
        <v>3.8156952951477927</v>
      </c>
      <c r="C332" s="44">
        <v>3.8157000000000001</v>
      </c>
      <c r="D332" s="44">
        <f t="shared" si="11"/>
        <v>5.3156999999999996</v>
      </c>
    </row>
    <row r="333" spans="1:4" x14ac:dyDescent="0.25">
      <c r="A333" s="44">
        <v>0.99993220000006344</v>
      </c>
      <c r="B333" s="44">
        <f t="shared" si="10"/>
        <v>3.8160591710545182</v>
      </c>
      <c r="C333" s="44">
        <v>3.8160599999999998</v>
      </c>
      <c r="D333" s="44">
        <f t="shared" si="11"/>
        <v>5.3160600000000002</v>
      </c>
    </row>
    <row r="334" spans="1:4" x14ac:dyDescent="0.25">
      <c r="A334" s="44">
        <v>0.99993230000006339</v>
      </c>
      <c r="B334" s="44">
        <f t="shared" si="10"/>
        <v>3.8164235529318087</v>
      </c>
      <c r="C334" s="44">
        <v>3.8164199999999999</v>
      </c>
      <c r="D334" s="44">
        <f t="shared" si="11"/>
        <v>5.3164199999999999</v>
      </c>
    </row>
    <row r="335" spans="1:4" x14ac:dyDescent="0.25">
      <c r="A335" s="44">
        <v>0.99993240000006334</v>
      </c>
      <c r="B335" s="44">
        <f t="shared" si="10"/>
        <v>3.8167884422372502</v>
      </c>
      <c r="C335" s="44">
        <v>3.8167900000000001</v>
      </c>
      <c r="D335" s="44">
        <f t="shared" si="11"/>
        <v>5.3167900000000001</v>
      </c>
    </row>
    <row r="336" spans="1:4" x14ac:dyDescent="0.25">
      <c r="A336" s="44">
        <v>0.99993250000006328</v>
      </c>
      <c r="B336" s="44">
        <f t="shared" si="10"/>
        <v>3.81715384043479</v>
      </c>
      <c r="C336" s="44">
        <v>3.8171499999999998</v>
      </c>
      <c r="D336" s="44">
        <f t="shared" si="11"/>
        <v>5.3171499999999998</v>
      </c>
    </row>
    <row r="337" spans="1:4" x14ac:dyDescent="0.25">
      <c r="A337" s="44">
        <v>0.99993260000006323</v>
      </c>
      <c r="B337" s="44">
        <f t="shared" si="10"/>
        <v>3.817519748994787</v>
      </c>
      <c r="C337" s="44">
        <v>3.81752</v>
      </c>
      <c r="D337" s="44">
        <f t="shared" si="11"/>
        <v>5.31752</v>
      </c>
    </row>
    <row r="338" spans="1:4" x14ac:dyDescent="0.25">
      <c r="A338" s="44">
        <v>0.99993270000006318</v>
      </c>
      <c r="B338" s="44">
        <f t="shared" si="10"/>
        <v>3.8178861693940385</v>
      </c>
      <c r="C338" s="44">
        <v>3.8178899999999998</v>
      </c>
      <c r="D338" s="44">
        <f t="shared" si="11"/>
        <v>5.3178900000000002</v>
      </c>
    </row>
    <row r="339" spans="1:4" x14ac:dyDescent="0.25">
      <c r="A339" s="44">
        <v>0.99993280000006313</v>
      </c>
      <c r="B339" s="44">
        <f t="shared" si="10"/>
        <v>3.8182531031158247</v>
      </c>
      <c r="C339" s="44">
        <v>3.8182499999999999</v>
      </c>
      <c r="D339" s="44">
        <f t="shared" si="11"/>
        <v>5.3182499999999999</v>
      </c>
    </row>
    <row r="340" spans="1:4" x14ac:dyDescent="0.25">
      <c r="A340" s="44">
        <v>0.99993290000006307</v>
      </c>
      <c r="B340" s="44">
        <f t="shared" si="10"/>
        <v>3.8186205516499467</v>
      </c>
      <c r="C340" s="44">
        <v>3.8186200000000001</v>
      </c>
      <c r="D340" s="44">
        <f t="shared" si="11"/>
        <v>5.3186200000000001</v>
      </c>
    </row>
    <row r="341" spans="1:4" x14ac:dyDescent="0.25">
      <c r="A341" s="44">
        <v>0.99993300000006302</v>
      </c>
      <c r="B341" s="44">
        <f t="shared" si="10"/>
        <v>3.8189885164927619</v>
      </c>
      <c r="C341" s="44">
        <v>3.8189899999999999</v>
      </c>
      <c r="D341" s="44">
        <f t="shared" si="11"/>
        <v>5.3189899999999994</v>
      </c>
    </row>
    <row r="342" spans="1:4" x14ac:dyDescent="0.25">
      <c r="A342" s="44">
        <v>0.99993310000006297</v>
      </c>
      <c r="B342" s="44">
        <f t="shared" si="10"/>
        <v>3.8193569991472236</v>
      </c>
      <c r="C342" s="44">
        <v>3.8193600000000001</v>
      </c>
      <c r="D342" s="44">
        <f t="shared" si="11"/>
        <v>5.3193599999999996</v>
      </c>
    </row>
    <row r="343" spans="1:4" x14ac:dyDescent="0.25">
      <c r="A343" s="44">
        <v>0.99993320000006292</v>
      </c>
      <c r="B343" s="44">
        <f t="shared" si="10"/>
        <v>3.8197260011229193</v>
      </c>
      <c r="C343" s="44">
        <v>3.8197299999999998</v>
      </c>
      <c r="D343" s="44">
        <f t="shared" si="11"/>
        <v>5.3197299999999998</v>
      </c>
    </row>
    <row r="344" spans="1:4" x14ac:dyDescent="0.25">
      <c r="A344" s="44">
        <v>0.99993330000006286</v>
      </c>
      <c r="B344" s="44">
        <f t="shared" si="10"/>
        <v>3.8200955239361125</v>
      </c>
      <c r="C344" s="44">
        <v>3.8201000000000001</v>
      </c>
      <c r="D344" s="44">
        <f t="shared" si="11"/>
        <v>5.3201000000000001</v>
      </c>
    </row>
    <row r="345" spans="1:4" x14ac:dyDescent="0.25">
      <c r="A345" s="44">
        <v>0.99993340000006281</v>
      </c>
      <c r="B345" s="44">
        <f t="shared" si="10"/>
        <v>3.8204655691097851</v>
      </c>
      <c r="C345" s="44">
        <v>3.8204699999999998</v>
      </c>
      <c r="D345" s="44">
        <f t="shared" si="11"/>
        <v>5.3204700000000003</v>
      </c>
    </row>
    <row r="346" spans="1:4" x14ac:dyDescent="0.25">
      <c r="A346" s="44">
        <v>0.99993350000006276</v>
      </c>
      <c r="B346" s="44">
        <f t="shared" si="10"/>
        <v>3.8208361381736662</v>
      </c>
      <c r="C346" s="44">
        <v>3.82084</v>
      </c>
      <c r="D346" s="44">
        <f t="shared" si="11"/>
        <v>5.3208400000000005</v>
      </c>
    </row>
    <row r="347" spans="1:4" x14ac:dyDescent="0.25">
      <c r="A347" s="44">
        <v>0.99993360000006271</v>
      </c>
      <c r="B347" s="44">
        <f t="shared" si="10"/>
        <v>3.8212072326642827</v>
      </c>
      <c r="C347" s="44">
        <v>3.8212100000000002</v>
      </c>
      <c r="D347" s="44">
        <f t="shared" si="11"/>
        <v>5.3212100000000007</v>
      </c>
    </row>
    <row r="348" spans="1:4" x14ac:dyDescent="0.25">
      <c r="A348" s="44">
        <v>0.99993370000006265</v>
      </c>
      <c r="B348" s="44">
        <f t="shared" si="10"/>
        <v>3.8215788541249958</v>
      </c>
      <c r="C348" s="44">
        <v>3.82158</v>
      </c>
      <c r="D348" s="44">
        <f t="shared" si="11"/>
        <v>5.32158</v>
      </c>
    </row>
    <row r="349" spans="1:4" x14ac:dyDescent="0.25">
      <c r="A349" s="44">
        <v>0.9999338000000626</v>
      </c>
      <c r="B349" s="44">
        <f t="shared" si="10"/>
        <v>3.8219510041060429</v>
      </c>
      <c r="C349" s="44">
        <v>3.8219500000000002</v>
      </c>
      <c r="D349" s="44">
        <f t="shared" si="11"/>
        <v>5.3219500000000002</v>
      </c>
    </row>
    <row r="350" spans="1:4" x14ac:dyDescent="0.25">
      <c r="A350" s="44">
        <v>0.99993390000006255</v>
      </c>
      <c r="B350" s="44">
        <f t="shared" si="10"/>
        <v>3.8223236841645778</v>
      </c>
      <c r="C350" s="44">
        <v>3.8223199999999999</v>
      </c>
      <c r="D350" s="44">
        <f t="shared" si="11"/>
        <v>5.3223199999999995</v>
      </c>
    </row>
    <row r="351" spans="1:4" x14ac:dyDescent="0.25">
      <c r="A351" s="44">
        <v>0.9999340000000625</v>
      </c>
      <c r="B351" s="44">
        <f t="shared" si="10"/>
        <v>3.822696895864711</v>
      </c>
      <c r="C351" s="44">
        <v>3.8227000000000002</v>
      </c>
      <c r="D351" s="44">
        <f t="shared" si="11"/>
        <v>5.3227000000000002</v>
      </c>
    </row>
    <row r="352" spans="1:4" x14ac:dyDescent="0.25">
      <c r="A352" s="44">
        <v>0.99993410000006244</v>
      </c>
      <c r="B352" s="44">
        <f t="shared" si="10"/>
        <v>3.823070640777555</v>
      </c>
      <c r="C352" s="44">
        <v>3.82307</v>
      </c>
      <c r="D352" s="44">
        <f t="shared" si="11"/>
        <v>5.3230699999999995</v>
      </c>
    </row>
    <row r="353" spans="1:4" x14ac:dyDescent="0.25">
      <c r="A353" s="44">
        <v>0.99993420000006239</v>
      </c>
      <c r="B353" s="44">
        <f t="shared" si="10"/>
        <v>3.8234449204812617</v>
      </c>
      <c r="C353" s="44">
        <v>3.8234400000000002</v>
      </c>
      <c r="D353" s="44">
        <f t="shared" si="11"/>
        <v>5.3234399999999997</v>
      </c>
    </row>
    <row r="354" spans="1:4" x14ac:dyDescent="0.25">
      <c r="A354" s="44">
        <v>0.99993430000006234</v>
      </c>
      <c r="B354" s="44">
        <f t="shared" si="10"/>
        <v>3.8238197365610698</v>
      </c>
      <c r="C354" s="44">
        <v>3.82382</v>
      </c>
      <c r="D354" s="44">
        <f t="shared" si="11"/>
        <v>5.3238199999999996</v>
      </c>
    </row>
    <row r="355" spans="1:4" x14ac:dyDescent="0.25">
      <c r="A355" s="44">
        <v>0.99993440000006228</v>
      </c>
      <c r="B355" s="44">
        <f t="shared" si="10"/>
        <v>3.8241950906093436</v>
      </c>
      <c r="C355" s="44">
        <v>3.8241999999999998</v>
      </c>
      <c r="D355" s="44">
        <f t="shared" si="11"/>
        <v>5.3241999999999994</v>
      </c>
    </row>
    <row r="356" spans="1:4" x14ac:dyDescent="0.25">
      <c r="A356" s="44">
        <v>0.99993450000006223</v>
      </c>
      <c r="B356" s="44">
        <f t="shared" si="10"/>
        <v>3.8245709842256139</v>
      </c>
      <c r="C356" s="44">
        <v>3.82457</v>
      </c>
      <c r="D356" s="44">
        <f t="shared" si="11"/>
        <v>5.3245699999999996</v>
      </c>
    </row>
    <row r="357" spans="1:4" x14ac:dyDescent="0.25">
      <c r="A357" s="44">
        <v>0.99993460000006218</v>
      </c>
      <c r="B357" s="44">
        <f t="shared" si="10"/>
        <v>3.8249474190166302</v>
      </c>
      <c r="C357" s="44">
        <v>3.8249499999999999</v>
      </c>
      <c r="D357" s="44">
        <f t="shared" si="11"/>
        <v>5.3249499999999994</v>
      </c>
    </row>
    <row r="358" spans="1:4" x14ac:dyDescent="0.25">
      <c r="A358" s="44">
        <v>0.99993470000006213</v>
      </c>
      <c r="B358" s="44">
        <f t="shared" si="10"/>
        <v>3.8253243965963963</v>
      </c>
      <c r="C358" s="44">
        <v>3.8253200000000001</v>
      </c>
      <c r="D358" s="44">
        <f t="shared" si="11"/>
        <v>5.3253199999999996</v>
      </c>
    </row>
    <row r="359" spans="1:4" x14ac:dyDescent="0.25">
      <c r="A359" s="44">
        <v>0.99993480000006207</v>
      </c>
      <c r="B359" s="44">
        <f t="shared" si="10"/>
        <v>3.8257019185862147</v>
      </c>
      <c r="C359" s="44">
        <v>3.8256999999999999</v>
      </c>
      <c r="D359" s="44">
        <f t="shared" si="11"/>
        <v>5.3256999999999994</v>
      </c>
    </row>
    <row r="360" spans="1:4" x14ac:dyDescent="0.25">
      <c r="A360" s="44">
        <v>0.99993490000006202</v>
      </c>
      <c r="B360" s="44">
        <f t="shared" si="10"/>
        <v>3.8260799866147357</v>
      </c>
      <c r="C360" s="44">
        <v>3.8260800000000001</v>
      </c>
      <c r="D360" s="44">
        <f t="shared" si="11"/>
        <v>5.3260800000000001</v>
      </c>
    </row>
    <row r="361" spans="1:4" x14ac:dyDescent="0.25">
      <c r="A361" s="44">
        <v>0.99993500000006197</v>
      </c>
      <c r="B361" s="44">
        <f t="shared" si="10"/>
        <v>3.8264586023179974</v>
      </c>
      <c r="C361" s="44">
        <v>3.82646</v>
      </c>
      <c r="D361" s="44">
        <f t="shared" si="11"/>
        <v>5.32646</v>
      </c>
    </row>
    <row r="362" spans="1:4" x14ac:dyDescent="0.25">
      <c r="A362" s="44">
        <v>0.99993510000006192</v>
      </c>
      <c r="B362" s="44">
        <f t="shared" si="10"/>
        <v>3.826837767339474</v>
      </c>
      <c r="C362" s="44">
        <v>3.8268399999999998</v>
      </c>
      <c r="D362" s="44">
        <f t="shared" si="11"/>
        <v>5.3268399999999998</v>
      </c>
    </row>
    <row r="363" spans="1:4" x14ac:dyDescent="0.25">
      <c r="A363" s="44">
        <v>0.99993520000006186</v>
      </c>
      <c r="B363" s="44">
        <f t="shared" si="10"/>
        <v>3.8272174833301196</v>
      </c>
      <c r="C363" s="44">
        <v>3.8272200000000001</v>
      </c>
      <c r="D363" s="44">
        <f t="shared" si="11"/>
        <v>5.3272200000000005</v>
      </c>
    </row>
    <row r="364" spans="1:4" x14ac:dyDescent="0.25">
      <c r="A364" s="44">
        <v>0.99993530000006181</v>
      </c>
      <c r="B364" s="44">
        <f t="shared" si="10"/>
        <v>3.8275977519484092</v>
      </c>
      <c r="C364" s="44">
        <v>3.8275999999999999</v>
      </c>
      <c r="D364" s="44">
        <f t="shared" si="11"/>
        <v>5.3276000000000003</v>
      </c>
    </row>
    <row r="365" spans="1:4" x14ac:dyDescent="0.25">
      <c r="A365" s="44">
        <v>0.99993540000006176</v>
      </c>
      <c r="B365" s="44">
        <f t="shared" si="10"/>
        <v>3.8279785748603947</v>
      </c>
      <c r="C365" s="44">
        <v>3.8279800000000002</v>
      </c>
      <c r="D365" s="44">
        <f t="shared" si="11"/>
        <v>5.3279800000000002</v>
      </c>
    </row>
    <row r="366" spans="1:4" x14ac:dyDescent="0.25">
      <c r="A366" s="44">
        <v>0.99993550000006171</v>
      </c>
      <c r="B366" s="44">
        <f t="shared" si="10"/>
        <v>3.8283599537397466</v>
      </c>
      <c r="C366" s="44">
        <v>3.82836</v>
      </c>
      <c r="D366" s="44">
        <f t="shared" si="11"/>
        <v>5.32836</v>
      </c>
    </row>
    <row r="367" spans="1:4" x14ac:dyDescent="0.25">
      <c r="A367" s="44">
        <v>0.99993560000006165</v>
      </c>
      <c r="B367" s="44">
        <f t="shared" si="10"/>
        <v>3.8287418902677932</v>
      </c>
      <c r="C367" s="44">
        <v>3.8287399999999998</v>
      </c>
      <c r="D367" s="44">
        <f t="shared" si="11"/>
        <v>5.3287399999999998</v>
      </c>
    </row>
    <row r="368" spans="1:4" x14ac:dyDescent="0.25">
      <c r="A368" s="44">
        <v>0.9999357000000616</v>
      </c>
      <c r="B368" s="44">
        <f t="shared" si="10"/>
        <v>3.8291243861335822</v>
      </c>
      <c r="C368" s="44">
        <v>3.8291200000000001</v>
      </c>
      <c r="D368" s="44">
        <f t="shared" si="11"/>
        <v>5.3291199999999996</v>
      </c>
    </row>
    <row r="369" spans="1:4" x14ac:dyDescent="0.25">
      <c r="A369" s="44">
        <v>0.99993580000006155</v>
      </c>
      <c r="B369" s="44">
        <f t="shared" si="10"/>
        <v>3.8295074430339184</v>
      </c>
      <c r="C369" s="44">
        <v>3.82951</v>
      </c>
      <c r="D369" s="44">
        <f t="shared" si="11"/>
        <v>5.32951</v>
      </c>
    </row>
    <row r="370" spans="1:4" x14ac:dyDescent="0.25">
      <c r="A370" s="44">
        <v>0.99993590000006149</v>
      </c>
      <c r="B370" s="44">
        <f t="shared" si="10"/>
        <v>3.8298910626734082</v>
      </c>
      <c r="C370" s="44">
        <v>3.8298899999999998</v>
      </c>
      <c r="D370" s="44">
        <f t="shared" si="11"/>
        <v>5.3298899999999998</v>
      </c>
    </row>
    <row r="371" spans="1:4" x14ac:dyDescent="0.25">
      <c r="A371" s="44">
        <v>0.99993600000006144</v>
      </c>
      <c r="B371" s="44">
        <f t="shared" si="10"/>
        <v>3.8302752467645202</v>
      </c>
      <c r="C371" s="44">
        <v>3.8302800000000001</v>
      </c>
      <c r="D371" s="44">
        <f t="shared" si="11"/>
        <v>5.3302800000000001</v>
      </c>
    </row>
    <row r="372" spans="1:4" x14ac:dyDescent="0.25">
      <c r="A372" s="44">
        <v>0.99993610000006139</v>
      </c>
      <c r="B372" s="44">
        <f t="shared" si="10"/>
        <v>3.8306599970276243</v>
      </c>
      <c r="C372" s="44">
        <v>3.83066</v>
      </c>
      <c r="D372" s="44">
        <f t="shared" si="11"/>
        <v>5.33066</v>
      </c>
    </row>
    <row r="373" spans="1:4" x14ac:dyDescent="0.25">
      <c r="A373" s="44">
        <v>0.99993620000006134</v>
      </c>
      <c r="B373" s="44">
        <f t="shared" si="10"/>
        <v>3.8310453151910413</v>
      </c>
      <c r="C373" s="44">
        <v>3.8310499999999998</v>
      </c>
      <c r="D373" s="44">
        <f t="shared" si="11"/>
        <v>5.3310499999999994</v>
      </c>
    </row>
    <row r="374" spans="1:4" x14ac:dyDescent="0.25">
      <c r="A374" s="44">
        <v>0.99993630000006128</v>
      </c>
      <c r="B374" s="44">
        <f t="shared" si="10"/>
        <v>3.8314312029910966</v>
      </c>
      <c r="C374" s="44">
        <v>3.8314300000000001</v>
      </c>
      <c r="D374" s="44">
        <f t="shared" si="11"/>
        <v>5.3314300000000001</v>
      </c>
    </row>
    <row r="375" spans="1:4" x14ac:dyDescent="0.25">
      <c r="A375" s="44">
        <v>0.99993640000006123</v>
      </c>
      <c r="B375" s="44">
        <f t="shared" si="10"/>
        <v>3.8318176621721638</v>
      </c>
      <c r="C375" s="44">
        <v>3.83182</v>
      </c>
      <c r="D375" s="44">
        <f t="shared" si="11"/>
        <v>5.3318200000000004</v>
      </c>
    </row>
    <row r="376" spans="1:4" x14ac:dyDescent="0.25">
      <c r="A376" s="44">
        <v>0.99993650000006118</v>
      </c>
      <c r="B376" s="44">
        <f t="shared" si="10"/>
        <v>3.8322046944867223</v>
      </c>
      <c r="C376" s="44">
        <v>3.8321999999999998</v>
      </c>
      <c r="D376" s="44">
        <f t="shared" si="11"/>
        <v>5.3322000000000003</v>
      </c>
    </row>
    <row r="377" spans="1:4" x14ac:dyDescent="0.25">
      <c r="A377" s="44">
        <v>0.99993660000006113</v>
      </c>
      <c r="B377" s="44">
        <f t="shared" si="10"/>
        <v>3.8325923016954024</v>
      </c>
      <c r="C377" s="44">
        <v>3.8325900000000002</v>
      </c>
      <c r="D377" s="44">
        <f t="shared" si="11"/>
        <v>5.3325899999999997</v>
      </c>
    </row>
    <row r="378" spans="1:4" x14ac:dyDescent="0.25">
      <c r="A378" s="44">
        <v>0.99993670000006107</v>
      </c>
      <c r="B378" s="44">
        <f t="shared" si="10"/>
        <v>3.8329804855670355</v>
      </c>
      <c r="C378" s="44">
        <v>3.8329800000000001</v>
      </c>
      <c r="D378" s="44">
        <f t="shared" si="11"/>
        <v>5.3329800000000001</v>
      </c>
    </row>
    <row r="379" spans="1:4" x14ac:dyDescent="0.25">
      <c r="A379" s="44">
        <v>0.99993680000006102</v>
      </c>
      <c r="B379" s="44">
        <f t="shared" si="10"/>
        <v>3.8333692478787076</v>
      </c>
      <c r="C379" s="44">
        <v>3.8333699999999999</v>
      </c>
      <c r="D379" s="44">
        <f t="shared" si="11"/>
        <v>5.3333700000000004</v>
      </c>
    </row>
    <row r="380" spans="1:4" x14ac:dyDescent="0.25">
      <c r="A380" s="44">
        <v>0.99993690000006097</v>
      </c>
      <c r="B380" s="44">
        <f t="shared" si="10"/>
        <v>3.8337585904158158</v>
      </c>
      <c r="C380" s="44">
        <v>3.8337599999999998</v>
      </c>
      <c r="D380" s="44">
        <f t="shared" si="11"/>
        <v>5.3337599999999998</v>
      </c>
    </row>
    <row r="381" spans="1:4" x14ac:dyDescent="0.25">
      <c r="A381" s="44">
        <v>0.99993700000006092</v>
      </c>
      <c r="B381" s="44">
        <f t="shared" si="10"/>
        <v>3.834148514972108</v>
      </c>
      <c r="C381" s="44">
        <v>3.8341500000000002</v>
      </c>
      <c r="D381" s="44">
        <f t="shared" si="11"/>
        <v>5.3341500000000002</v>
      </c>
    </row>
    <row r="382" spans="1:4" x14ac:dyDescent="0.25">
      <c r="A382" s="44">
        <v>0.99993710000006086</v>
      </c>
      <c r="B382" s="44">
        <f t="shared" si="10"/>
        <v>3.8345390233497478</v>
      </c>
      <c r="C382" s="44">
        <v>3.8345400000000001</v>
      </c>
      <c r="D382" s="44">
        <f t="shared" si="11"/>
        <v>5.3345400000000005</v>
      </c>
    </row>
    <row r="383" spans="1:4" x14ac:dyDescent="0.25">
      <c r="A383" s="44">
        <v>0.99993720000006081</v>
      </c>
      <c r="B383" s="44">
        <f t="shared" si="10"/>
        <v>3.8349301173593595</v>
      </c>
      <c r="C383" s="44">
        <v>3.8349299999999999</v>
      </c>
      <c r="D383" s="44">
        <f t="shared" si="11"/>
        <v>5.3349299999999999</v>
      </c>
    </row>
    <row r="384" spans="1:4" x14ac:dyDescent="0.25">
      <c r="A384" s="44">
        <v>0.99993730000006076</v>
      </c>
      <c r="B384" s="44">
        <f t="shared" si="10"/>
        <v>3.8353217988200852</v>
      </c>
      <c r="C384" s="44">
        <v>3.8353199999999998</v>
      </c>
      <c r="D384" s="44">
        <f t="shared" si="11"/>
        <v>5.3353199999999994</v>
      </c>
    </row>
    <row r="385" spans="1:4" x14ac:dyDescent="0.25">
      <c r="A385" s="44">
        <v>0.99993740000006071</v>
      </c>
      <c r="B385" s="44">
        <f t="shared" ref="B385:B448" si="12">NORMSINV(A385)</f>
        <v>3.8357140695596414</v>
      </c>
      <c r="C385" s="44">
        <v>3.8357100000000002</v>
      </c>
      <c r="D385" s="44">
        <f t="shared" ref="D385:D448" si="13">C385+1.5</f>
        <v>5.3357100000000006</v>
      </c>
    </row>
    <row r="386" spans="1:4" x14ac:dyDescent="0.25">
      <c r="A386" s="44">
        <v>0.99993750000006065</v>
      </c>
      <c r="B386" s="44">
        <f t="shared" si="12"/>
        <v>3.8361069314143585</v>
      </c>
      <c r="C386" s="44">
        <v>3.8361100000000001</v>
      </c>
      <c r="D386" s="44">
        <f t="shared" si="13"/>
        <v>5.3361099999999997</v>
      </c>
    </row>
    <row r="387" spans="1:4" x14ac:dyDescent="0.25">
      <c r="A387" s="44">
        <v>0.9999376000000606</v>
      </c>
      <c r="B387" s="44">
        <f t="shared" si="12"/>
        <v>3.8365003862292588</v>
      </c>
      <c r="C387" s="44">
        <v>3.8365</v>
      </c>
      <c r="D387" s="44">
        <f t="shared" si="13"/>
        <v>5.3365</v>
      </c>
    </row>
    <row r="388" spans="1:4" x14ac:dyDescent="0.25">
      <c r="A388" s="44">
        <v>0.99993770000006055</v>
      </c>
      <c r="B388" s="44">
        <f t="shared" si="12"/>
        <v>3.8368944358580923</v>
      </c>
      <c r="C388" s="44">
        <v>3.8368899999999999</v>
      </c>
      <c r="D388" s="44">
        <f t="shared" si="13"/>
        <v>5.3368900000000004</v>
      </c>
    </row>
    <row r="389" spans="1:4" x14ac:dyDescent="0.25">
      <c r="A389" s="44">
        <v>0.99993780000006049</v>
      </c>
      <c r="B389" s="44">
        <f t="shared" si="12"/>
        <v>3.8372890821634003</v>
      </c>
      <c r="C389" s="44">
        <v>3.8372899999999999</v>
      </c>
      <c r="D389" s="44">
        <f t="shared" si="13"/>
        <v>5.3372899999999994</v>
      </c>
    </row>
    <row r="390" spans="1:4" x14ac:dyDescent="0.25">
      <c r="A390" s="44">
        <v>0.99993790000006044</v>
      </c>
      <c r="B390" s="44">
        <f t="shared" si="12"/>
        <v>3.8376843270165679</v>
      </c>
      <c r="C390" s="44">
        <v>3.8376800000000002</v>
      </c>
      <c r="D390" s="44">
        <f t="shared" si="13"/>
        <v>5.3376800000000006</v>
      </c>
    </row>
    <row r="391" spans="1:4" x14ac:dyDescent="0.25">
      <c r="A391" s="44">
        <v>0.99993800000006039</v>
      </c>
      <c r="B391" s="44">
        <f t="shared" si="12"/>
        <v>3.8380801722978846</v>
      </c>
      <c r="C391" s="44">
        <v>3.8380800000000002</v>
      </c>
      <c r="D391" s="44">
        <f t="shared" si="13"/>
        <v>5.3380799999999997</v>
      </c>
    </row>
    <row r="392" spans="1:4" x14ac:dyDescent="0.25">
      <c r="A392" s="44">
        <v>0.99993810000006034</v>
      </c>
      <c r="B392" s="44">
        <f t="shared" si="12"/>
        <v>3.8384766198965976</v>
      </c>
      <c r="C392" s="44">
        <v>3.8384800000000001</v>
      </c>
      <c r="D392" s="44">
        <f t="shared" si="13"/>
        <v>5.3384800000000006</v>
      </c>
    </row>
    <row r="393" spans="1:4" x14ac:dyDescent="0.25">
      <c r="A393" s="44">
        <v>0.99993820000006028</v>
      </c>
      <c r="B393" s="44">
        <f t="shared" si="12"/>
        <v>3.8388736717109708</v>
      </c>
      <c r="C393" s="44">
        <v>3.83887</v>
      </c>
      <c r="D393" s="44">
        <f t="shared" si="13"/>
        <v>5.33887</v>
      </c>
    </row>
    <row r="394" spans="1:4" x14ac:dyDescent="0.25">
      <c r="A394" s="44">
        <v>0.99993830000006023</v>
      </c>
      <c r="B394" s="44">
        <f t="shared" si="12"/>
        <v>3.8392713296483425</v>
      </c>
      <c r="C394" s="44">
        <v>3.83927</v>
      </c>
      <c r="D394" s="44">
        <f t="shared" si="13"/>
        <v>5.33927</v>
      </c>
    </row>
    <row r="395" spans="1:4" x14ac:dyDescent="0.25">
      <c r="A395" s="44">
        <v>0.99993840000006018</v>
      </c>
      <c r="B395" s="44">
        <f t="shared" si="12"/>
        <v>3.8396695956251814</v>
      </c>
      <c r="C395" s="44">
        <v>3.8396699999999999</v>
      </c>
      <c r="D395" s="44">
        <f t="shared" si="13"/>
        <v>5.3396699999999999</v>
      </c>
    </row>
    <row r="396" spans="1:4" x14ac:dyDescent="0.25">
      <c r="A396" s="44">
        <v>0.99993850000006013</v>
      </c>
      <c r="B396" s="44">
        <f t="shared" si="12"/>
        <v>3.8400684715671471</v>
      </c>
      <c r="C396" s="44">
        <v>3.8400699999999999</v>
      </c>
      <c r="D396" s="44">
        <f t="shared" si="13"/>
        <v>5.3400699999999999</v>
      </c>
    </row>
    <row r="397" spans="1:4" x14ac:dyDescent="0.25">
      <c r="A397" s="44">
        <v>0.99993860000006007</v>
      </c>
      <c r="B397" s="44">
        <f t="shared" si="12"/>
        <v>3.8404679594091511</v>
      </c>
      <c r="C397" s="44">
        <v>3.8404699999999998</v>
      </c>
      <c r="D397" s="44">
        <f t="shared" si="13"/>
        <v>5.3404699999999998</v>
      </c>
    </row>
    <row r="398" spans="1:4" x14ac:dyDescent="0.25">
      <c r="A398" s="44">
        <v>0.99993870000006002</v>
      </c>
      <c r="B398" s="44">
        <f t="shared" si="12"/>
        <v>3.8408680610954131</v>
      </c>
      <c r="C398" s="44">
        <v>3.8408699999999998</v>
      </c>
      <c r="D398" s="44">
        <f t="shared" si="13"/>
        <v>5.3408699999999998</v>
      </c>
    </row>
    <row r="399" spans="1:4" x14ac:dyDescent="0.25">
      <c r="A399" s="44">
        <v>0.99993880000005997</v>
      </c>
      <c r="B399" s="44">
        <f t="shared" si="12"/>
        <v>3.8412687785795203</v>
      </c>
      <c r="C399" s="44">
        <v>3.8412700000000002</v>
      </c>
      <c r="D399" s="44">
        <f t="shared" si="13"/>
        <v>5.3412699999999997</v>
      </c>
    </row>
    <row r="400" spans="1:4" x14ac:dyDescent="0.25">
      <c r="A400" s="44">
        <v>0.99993890000005992</v>
      </c>
      <c r="B400" s="44">
        <f t="shared" si="12"/>
        <v>3.8416701138244913</v>
      </c>
      <c r="C400" s="44">
        <v>3.8416700000000001</v>
      </c>
      <c r="D400" s="44">
        <f t="shared" si="13"/>
        <v>5.3416700000000006</v>
      </c>
    </row>
    <row r="401" spans="1:4" x14ac:dyDescent="0.25">
      <c r="A401" s="44">
        <v>0.99993900000005986</v>
      </c>
      <c r="B401" s="44">
        <f t="shared" si="12"/>
        <v>3.8420720688028407</v>
      </c>
      <c r="C401" s="44">
        <v>3.8420700000000001</v>
      </c>
      <c r="D401" s="44">
        <f t="shared" si="13"/>
        <v>5.3420699999999997</v>
      </c>
    </row>
    <row r="402" spans="1:4" x14ac:dyDescent="0.25">
      <c r="A402" s="44">
        <v>0.99993910000005981</v>
      </c>
      <c r="B402" s="44">
        <f t="shared" si="12"/>
        <v>3.8424746454966265</v>
      </c>
      <c r="C402" s="44">
        <v>3.8424700000000001</v>
      </c>
      <c r="D402" s="44">
        <f t="shared" si="13"/>
        <v>5.3424700000000005</v>
      </c>
    </row>
    <row r="403" spans="1:4" x14ac:dyDescent="0.25">
      <c r="A403" s="44">
        <v>0.99993920000005976</v>
      </c>
      <c r="B403" s="44">
        <f t="shared" si="12"/>
        <v>3.842877845897529</v>
      </c>
      <c r="C403" s="44">
        <v>3.8428800000000001</v>
      </c>
      <c r="D403" s="44">
        <f t="shared" si="13"/>
        <v>5.3428800000000001</v>
      </c>
    </row>
    <row r="404" spans="1:4" x14ac:dyDescent="0.25">
      <c r="A404" s="44">
        <v>0.99993930000005971</v>
      </c>
      <c r="B404" s="44">
        <f t="shared" si="12"/>
        <v>3.8432816720069027</v>
      </c>
      <c r="C404" s="44">
        <v>3.84328</v>
      </c>
      <c r="D404" s="44">
        <f t="shared" si="13"/>
        <v>5.34328</v>
      </c>
    </row>
    <row r="405" spans="1:4" x14ac:dyDescent="0.25">
      <c r="A405" s="44">
        <v>0.99993940000005965</v>
      </c>
      <c r="B405" s="44">
        <f t="shared" si="12"/>
        <v>3.8436861258358408</v>
      </c>
      <c r="C405" s="44">
        <v>3.8436900000000001</v>
      </c>
      <c r="D405" s="44">
        <f t="shared" si="13"/>
        <v>5.3436900000000005</v>
      </c>
    </row>
    <row r="406" spans="1:4" x14ac:dyDescent="0.25">
      <c r="A406" s="44">
        <v>0.9999395000000596</v>
      </c>
      <c r="B406" s="44">
        <f t="shared" si="12"/>
        <v>3.8440912094052457</v>
      </c>
      <c r="C406" s="44">
        <v>3.84409</v>
      </c>
      <c r="D406" s="44">
        <f t="shared" si="13"/>
        <v>5.3440899999999996</v>
      </c>
    </row>
    <row r="407" spans="1:4" x14ac:dyDescent="0.25">
      <c r="A407" s="44">
        <v>0.99993960000005955</v>
      </c>
      <c r="B407" s="44">
        <f t="shared" si="12"/>
        <v>3.8444969247458829</v>
      </c>
      <c r="C407" s="44">
        <v>3.8445</v>
      </c>
      <c r="D407" s="44">
        <f t="shared" si="13"/>
        <v>5.3445</v>
      </c>
    </row>
    <row r="408" spans="1:4" x14ac:dyDescent="0.25">
      <c r="A408" s="44">
        <v>0.99993970000005949</v>
      </c>
      <c r="B408" s="44">
        <f t="shared" si="12"/>
        <v>3.8449032738984528</v>
      </c>
      <c r="C408" s="44">
        <v>3.8449</v>
      </c>
      <c r="D408" s="44">
        <f t="shared" si="13"/>
        <v>5.3449</v>
      </c>
    </row>
    <row r="409" spans="1:4" x14ac:dyDescent="0.25">
      <c r="A409" s="44">
        <v>0.99993980000005944</v>
      </c>
      <c r="B409" s="44">
        <f t="shared" si="12"/>
        <v>3.8453102589136563</v>
      </c>
      <c r="C409" s="44">
        <v>3.84531</v>
      </c>
      <c r="D409" s="44">
        <f t="shared" si="13"/>
        <v>5.3453099999999996</v>
      </c>
    </row>
    <row r="410" spans="1:4" x14ac:dyDescent="0.25">
      <c r="A410" s="44">
        <v>0.99993990000005939</v>
      </c>
      <c r="B410" s="44">
        <f t="shared" si="12"/>
        <v>3.8457178818522495</v>
      </c>
      <c r="C410" s="44">
        <v>3.84572</v>
      </c>
      <c r="D410" s="44">
        <f t="shared" si="13"/>
        <v>5.34572</v>
      </c>
    </row>
    <row r="411" spans="1:4" x14ac:dyDescent="0.25">
      <c r="A411" s="44">
        <v>0.99994000000005934</v>
      </c>
      <c r="B411" s="44">
        <f t="shared" si="12"/>
        <v>3.8461261447851296</v>
      </c>
      <c r="C411" s="44">
        <v>3.84613</v>
      </c>
      <c r="D411" s="44">
        <f t="shared" si="13"/>
        <v>5.3461300000000005</v>
      </c>
    </row>
    <row r="412" spans="1:4" x14ac:dyDescent="0.25">
      <c r="A412" s="44">
        <v>0.99994010000005928</v>
      </c>
      <c r="B412" s="44">
        <f t="shared" si="12"/>
        <v>3.8465350497933803</v>
      </c>
      <c r="C412" s="44">
        <v>3.8465400000000001</v>
      </c>
      <c r="D412" s="44">
        <f t="shared" si="13"/>
        <v>5.3465400000000001</v>
      </c>
    </row>
    <row r="413" spans="1:4" x14ac:dyDescent="0.25">
      <c r="A413" s="44">
        <v>0.99994020000005923</v>
      </c>
      <c r="B413" s="44">
        <f t="shared" si="12"/>
        <v>3.8469445989683564</v>
      </c>
      <c r="C413" s="44">
        <v>3.84694</v>
      </c>
      <c r="D413" s="44">
        <f t="shared" si="13"/>
        <v>5.34694</v>
      </c>
    </row>
    <row r="414" spans="1:4" x14ac:dyDescent="0.25">
      <c r="A414" s="44">
        <v>0.99994030000005918</v>
      </c>
      <c r="B414" s="44">
        <f t="shared" si="12"/>
        <v>3.8473547944117432</v>
      </c>
      <c r="C414" s="44">
        <v>3.84735</v>
      </c>
      <c r="D414" s="44">
        <f t="shared" si="13"/>
        <v>5.3473500000000005</v>
      </c>
    </row>
    <row r="415" spans="1:4" x14ac:dyDescent="0.25">
      <c r="A415" s="44">
        <v>0.99994040000005913</v>
      </c>
      <c r="B415" s="44">
        <f t="shared" si="12"/>
        <v>3.8477656382356225</v>
      </c>
      <c r="C415" s="44">
        <v>3.8477700000000001</v>
      </c>
      <c r="D415" s="44">
        <f t="shared" si="13"/>
        <v>5.3477700000000006</v>
      </c>
    </row>
    <row r="416" spans="1:4" x14ac:dyDescent="0.25">
      <c r="A416" s="44">
        <v>0.99994050000005907</v>
      </c>
      <c r="B416" s="44">
        <f t="shared" si="12"/>
        <v>3.8481771325625496</v>
      </c>
      <c r="C416" s="44">
        <v>3.8481800000000002</v>
      </c>
      <c r="D416" s="44">
        <f t="shared" si="13"/>
        <v>5.3481800000000002</v>
      </c>
    </row>
    <row r="417" spans="1:4" x14ac:dyDescent="0.25">
      <c r="A417" s="44">
        <v>0.99994060000005902</v>
      </c>
      <c r="B417" s="44">
        <f t="shared" si="12"/>
        <v>3.8485892795256182</v>
      </c>
      <c r="C417" s="44">
        <v>3.8485900000000002</v>
      </c>
      <c r="D417" s="44">
        <f t="shared" si="13"/>
        <v>5.3485899999999997</v>
      </c>
    </row>
    <row r="418" spans="1:4" x14ac:dyDescent="0.25">
      <c r="A418" s="44">
        <v>0.99994070000005897</v>
      </c>
      <c r="B418" s="44">
        <f t="shared" si="12"/>
        <v>3.8490020812685302</v>
      </c>
      <c r="C418" s="44">
        <v>3.8490000000000002</v>
      </c>
      <c r="D418" s="44">
        <f t="shared" si="13"/>
        <v>5.3490000000000002</v>
      </c>
    </row>
    <row r="419" spans="1:4" x14ac:dyDescent="0.25">
      <c r="A419" s="44">
        <v>0.99994080000005892</v>
      </c>
      <c r="B419" s="44">
        <f t="shared" si="12"/>
        <v>3.8494155399456678</v>
      </c>
      <c r="C419" s="44">
        <v>3.8494199999999998</v>
      </c>
      <c r="D419" s="44">
        <f t="shared" si="13"/>
        <v>5.3494200000000003</v>
      </c>
    </row>
    <row r="420" spans="1:4" x14ac:dyDescent="0.25">
      <c r="A420" s="44">
        <v>0.99994090000005886</v>
      </c>
      <c r="B420" s="44">
        <f t="shared" si="12"/>
        <v>3.8498296577221658</v>
      </c>
      <c r="C420" s="44">
        <v>3.8498299999999999</v>
      </c>
      <c r="D420" s="44">
        <f t="shared" si="13"/>
        <v>5.3498299999999999</v>
      </c>
    </row>
    <row r="421" spans="1:4" x14ac:dyDescent="0.25">
      <c r="A421" s="44">
        <v>0.99994100000005881</v>
      </c>
      <c r="B421" s="44">
        <f t="shared" si="12"/>
        <v>3.8502444367739805</v>
      </c>
      <c r="C421" s="44">
        <v>3.8502399999999999</v>
      </c>
      <c r="D421" s="44">
        <f t="shared" si="13"/>
        <v>5.3502399999999994</v>
      </c>
    </row>
    <row r="422" spans="1:4" x14ac:dyDescent="0.25">
      <c r="A422" s="44">
        <v>0.99994110000005876</v>
      </c>
      <c r="B422" s="44">
        <f t="shared" si="12"/>
        <v>3.850659879287968</v>
      </c>
      <c r="C422" s="44">
        <v>3.85066</v>
      </c>
      <c r="D422" s="44">
        <f t="shared" si="13"/>
        <v>5.3506599999999995</v>
      </c>
    </row>
    <row r="423" spans="1:4" x14ac:dyDescent="0.25">
      <c r="A423" s="44">
        <v>0.99994120000005871</v>
      </c>
      <c r="B423" s="44">
        <f t="shared" si="12"/>
        <v>3.8510759874619462</v>
      </c>
      <c r="C423" s="44">
        <v>3.8510800000000001</v>
      </c>
      <c r="D423" s="44">
        <f t="shared" si="13"/>
        <v>5.3510799999999996</v>
      </c>
    </row>
    <row r="424" spans="1:4" x14ac:dyDescent="0.25">
      <c r="A424" s="44">
        <v>0.99994130000005865</v>
      </c>
      <c r="B424" s="44">
        <f t="shared" si="12"/>
        <v>3.8514927635047842</v>
      </c>
      <c r="C424" s="44">
        <v>3.8514900000000001</v>
      </c>
      <c r="D424" s="44">
        <f t="shared" si="13"/>
        <v>5.3514900000000001</v>
      </c>
    </row>
    <row r="425" spans="1:4" x14ac:dyDescent="0.25">
      <c r="A425" s="44">
        <v>0.9999414000000586</v>
      </c>
      <c r="B425" s="44">
        <f t="shared" si="12"/>
        <v>3.8519102096364652</v>
      </c>
      <c r="C425" s="44">
        <v>3.8519100000000002</v>
      </c>
      <c r="D425" s="44">
        <f t="shared" si="13"/>
        <v>5.3519100000000002</v>
      </c>
    </row>
    <row r="426" spans="1:4" x14ac:dyDescent="0.25">
      <c r="A426" s="44">
        <v>0.99994150000005855</v>
      </c>
      <c r="B426" s="44">
        <f t="shared" si="12"/>
        <v>3.8523283280881628</v>
      </c>
      <c r="C426" s="44">
        <v>3.8523299999999998</v>
      </c>
      <c r="D426" s="44">
        <f t="shared" si="13"/>
        <v>5.3523300000000003</v>
      </c>
    </row>
    <row r="427" spans="1:4" x14ac:dyDescent="0.25">
      <c r="A427" s="44">
        <v>0.99994160000005849</v>
      </c>
      <c r="B427" s="44">
        <f t="shared" si="12"/>
        <v>3.8527471211023219</v>
      </c>
      <c r="C427" s="44">
        <v>3.8527499999999999</v>
      </c>
      <c r="D427" s="44">
        <f t="shared" si="13"/>
        <v>5.3527500000000003</v>
      </c>
    </row>
    <row r="428" spans="1:4" x14ac:dyDescent="0.25">
      <c r="A428" s="44">
        <v>0.99994170000005844</v>
      </c>
      <c r="B428" s="44">
        <f t="shared" si="12"/>
        <v>3.8531665909327297</v>
      </c>
      <c r="C428" s="44">
        <v>3.85317</v>
      </c>
      <c r="D428" s="44">
        <f t="shared" si="13"/>
        <v>5.3531700000000004</v>
      </c>
    </row>
    <row r="429" spans="1:4" x14ac:dyDescent="0.25">
      <c r="A429" s="44">
        <v>0.99994180000005839</v>
      </c>
      <c r="B429" s="44">
        <f t="shared" si="12"/>
        <v>3.8535867398445993</v>
      </c>
      <c r="C429" s="44">
        <v>3.8535900000000001</v>
      </c>
      <c r="D429" s="44">
        <f t="shared" si="13"/>
        <v>5.3535900000000005</v>
      </c>
    </row>
    <row r="430" spans="1:4" x14ac:dyDescent="0.25">
      <c r="A430" s="44">
        <v>0.99994190000005834</v>
      </c>
      <c r="B430" s="44">
        <f t="shared" si="12"/>
        <v>3.8540075701146366</v>
      </c>
      <c r="C430" s="44">
        <v>3.8540100000000002</v>
      </c>
      <c r="D430" s="44">
        <f t="shared" si="13"/>
        <v>5.3540100000000006</v>
      </c>
    </row>
    <row r="431" spans="1:4" x14ac:dyDescent="0.25">
      <c r="A431" s="44">
        <v>0.99994200000005828</v>
      </c>
      <c r="B431" s="44">
        <f t="shared" si="12"/>
        <v>3.8544290840311293</v>
      </c>
      <c r="C431" s="44">
        <v>3.8544299999999998</v>
      </c>
      <c r="D431" s="44">
        <f t="shared" si="13"/>
        <v>5.3544299999999998</v>
      </c>
    </row>
    <row r="432" spans="1:4" x14ac:dyDescent="0.25">
      <c r="A432" s="44">
        <v>0.99994210000005823</v>
      </c>
      <c r="B432" s="44">
        <f t="shared" si="12"/>
        <v>3.8548512838940208</v>
      </c>
      <c r="C432" s="44">
        <v>3.8548499999999999</v>
      </c>
      <c r="D432" s="44">
        <f t="shared" si="13"/>
        <v>5.3548499999999999</v>
      </c>
    </row>
    <row r="433" spans="1:4" x14ac:dyDescent="0.25">
      <c r="A433" s="44">
        <v>0.99994220000005818</v>
      </c>
      <c r="B433" s="44">
        <f t="shared" si="12"/>
        <v>3.8552741720149899</v>
      </c>
      <c r="C433" s="44">
        <v>3.85527</v>
      </c>
      <c r="D433" s="44">
        <f t="shared" si="13"/>
        <v>5.35527</v>
      </c>
    </row>
    <row r="434" spans="1:4" x14ac:dyDescent="0.25">
      <c r="A434" s="44">
        <v>0.99994230000005813</v>
      </c>
      <c r="B434" s="44">
        <f t="shared" si="12"/>
        <v>3.8556977507175332</v>
      </c>
      <c r="C434" s="44">
        <v>3.8557000000000001</v>
      </c>
      <c r="D434" s="44">
        <f t="shared" si="13"/>
        <v>5.3557000000000006</v>
      </c>
    </row>
    <row r="435" spans="1:4" x14ac:dyDescent="0.25">
      <c r="A435" s="44">
        <v>0.99994240000005807</v>
      </c>
      <c r="B435" s="44">
        <f t="shared" si="12"/>
        <v>3.8561220223370425</v>
      </c>
      <c r="C435" s="44">
        <v>3.8561200000000002</v>
      </c>
      <c r="D435" s="44">
        <f t="shared" si="13"/>
        <v>5.3561200000000007</v>
      </c>
    </row>
    <row r="436" spans="1:4" x14ac:dyDescent="0.25">
      <c r="A436" s="44">
        <v>0.99994250000005802</v>
      </c>
      <c r="B436" s="44">
        <f t="shared" si="12"/>
        <v>3.8565469892208935</v>
      </c>
      <c r="C436" s="44">
        <v>3.8565499999999999</v>
      </c>
      <c r="D436" s="44">
        <f t="shared" si="13"/>
        <v>5.3565500000000004</v>
      </c>
    </row>
    <row r="437" spans="1:4" x14ac:dyDescent="0.25">
      <c r="A437" s="44">
        <v>0.99994260000005797</v>
      </c>
      <c r="B437" s="44">
        <f t="shared" si="12"/>
        <v>3.8569726537285156</v>
      </c>
      <c r="C437" s="44">
        <v>3.85697</v>
      </c>
      <c r="D437" s="44">
        <f t="shared" si="13"/>
        <v>5.3569700000000005</v>
      </c>
    </row>
    <row r="438" spans="1:4" x14ac:dyDescent="0.25">
      <c r="A438" s="44">
        <v>0.99994270000005792</v>
      </c>
      <c r="B438" s="44">
        <f t="shared" si="12"/>
        <v>3.8573990182314937</v>
      </c>
      <c r="C438" s="44">
        <v>3.8574000000000002</v>
      </c>
      <c r="D438" s="44">
        <f t="shared" si="13"/>
        <v>5.3574000000000002</v>
      </c>
    </row>
    <row r="439" spans="1:4" x14ac:dyDescent="0.25">
      <c r="A439" s="44">
        <v>0.99994280000005786</v>
      </c>
      <c r="B439" s="44">
        <f t="shared" si="12"/>
        <v>3.8578260851136319</v>
      </c>
      <c r="C439" s="44">
        <v>3.8578299999999999</v>
      </c>
      <c r="D439" s="44">
        <f t="shared" si="13"/>
        <v>5.3578299999999999</v>
      </c>
    </row>
    <row r="440" spans="1:4" x14ac:dyDescent="0.25">
      <c r="A440" s="44">
        <v>0.99994290000005781</v>
      </c>
      <c r="B440" s="44">
        <f t="shared" si="12"/>
        <v>3.858253856771054</v>
      </c>
      <c r="C440" s="44">
        <v>3.85825</v>
      </c>
      <c r="D440" s="44">
        <f t="shared" si="13"/>
        <v>5.35825</v>
      </c>
    </row>
    <row r="441" spans="1:4" x14ac:dyDescent="0.25">
      <c r="A441" s="44">
        <v>0.99994300000005776</v>
      </c>
      <c r="B441" s="44">
        <f t="shared" si="12"/>
        <v>3.858682335612277</v>
      </c>
      <c r="C441" s="44">
        <v>3.8586800000000001</v>
      </c>
      <c r="D441" s="44">
        <f t="shared" si="13"/>
        <v>5.3586799999999997</v>
      </c>
    </row>
    <row r="442" spans="1:4" x14ac:dyDescent="0.25">
      <c r="A442" s="44">
        <v>0.99994310000005771</v>
      </c>
      <c r="B442" s="44">
        <f t="shared" si="12"/>
        <v>3.8591115240583083</v>
      </c>
      <c r="C442" s="44">
        <v>3.8591099999999998</v>
      </c>
      <c r="D442" s="44">
        <f t="shared" si="13"/>
        <v>5.3591099999999994</v>
      </c>
    </row>
    <row r="443" spans="1:4" x14ac:dyDescent="0.25">
      <c r="A443" s="44">
        <v>0.99994320000005765</v>
      </c>
      <c r="B443" s="44">
        <f t="shared" si="12"/>
        <v>3.8595414245427211</v>
      </c>
      <c r="C443" s="44">
        <v>3.85954</v>
      </c>
      <c r="D443" s="44">
        <f t="shared" si="13"/>
        <v>5.35954</v>
      </c>
    </row>
    <row r="444" spans="1:4" x14ac:dyDescent="0.25">
      <c r="A444" s="44">
        <v>0.9999433000000576</v>
      </c>
      <c r="B444" s="44">
        <f t="shared" si="12"/>
        <v>3.8599720395117543</v>
      </c>
      <c r="C444" s="44">
        <v>3.8599700000000001</v>
      </c>
      <c r="D444" s="44">
        <f t="shared" si="13"/>
        <v>5.3599700000000006</v>
      </c>
    </row>
    <row r="445" spans="1:4" x14ac:dyDescent="0.25">
      <c r="A445" s="44">
        <v>0.99994340000005755</v>
      </c>
      <c r="B445" s="44">
        <f t="shared" si="12"/>
        <v>3.8604033714243871</v>
      </c>
      <c r="C445" s="44">
        <v>3.8603999999999998</v>
      </c>
      <c r="D445" s="44">
        <f t="shared" si="13"/>
        <v>5.3604000000000003</v>
      </c>
    </row>
    <row r="446" spans="1:4" x14ac:dyDescent="0.25">
      <c r="A446" s="44">
        <v>0.99994350000005749</v>
      </c>
      <c r="B446" s="44">
        <f t="shared" si="12"/>
        <v>3.8608354227524408</v>
      </c>
      <c r="C446" s="44">
        <v>3.86084</v>
      </c>
      <c r="D446" s="44">
        <f t="shared" si="13"/>
        <v>5.3608399999999996</v>
      </c>
    </row>
    <row r="447" spans="1:4" x14ac:dyDescent="0.25">
      <c r="A447" s="44">
        <v>0.99994360000005744</v>
      </c>
      <c r="B447" s="44">
        <f t="shared" si="12"/>
        <v>3.8612681959806618</v>
      </c>
      <c r="C447" s="44">
        <v>3.8612700000000002</v>
      </c>
      <c r="D447" s="44">
        <f t="shared" si="13"/>
        <v>5.3612700000000002</v>
      </c>
    </row>
    <row r="448" spans="1:4" x14ac:dyDescent="0.25">
      <c r="A448" s="44">
        <v>0.99994370000005739</v>
      </c>
      <c r="B448" s="44">
        <f t="shared" si="12"/>
        <v>3.8617016936068103</v>
      </c>
      <c r="C448" s="44">
        <v>3.8616999999999999</v>
      </c>
      <c r="D448" s="44">
        <f t="shared" si="13"/>
        <v>5.3616999999999999</v>
      </c>
    </row>
    <row r="449" spans="1:4" x14ac:dyDescent="0.25">
      <c r="A449" s="44">
        <v>0.99994380000005734</v>
      </c>
      <c r="B449" s="44">
        <f t="shared" ref="B449:B512" si="14">NORMSINV(A449)</f>
        <v>3.8621359181417598</v>
      </c>
      <c r="C449" s="44">
        <v>3.8621400000000001</v>
      </c>
      <c r="D449" s="44">
        <f t="shared" ref="D449:D512" si="15">C449+1.5</f>
        <v>5.3621400000000001</v>
      </c>
    </row>
    <row r="450" spans="1:4" x14ac:dyDescent="0.25">
      <c r="A450" s="44">
        <v>0.99994390000005728</v>
      </c>
      <c r="B450" s="44">
        <f t="shared" si="14"/>
        <v>3.8625708721095831</v>
      </c>
      <c r="C450" s="44">
        <v>3.8625699999999998</v>
      </c>
      <c r="D450" s="44">
        <f t="shared" si="15"/>
        <v>5.3625699999999998</v>
      </c>
    </row>
    <row r="451" spans="1:4" x14ac:dyDescent="0.25">
      <c r="A451" s="44">
        <v>0.99994400000005723</v>
      </c>
      <c r="B451" s="44">
        <f t="shared" si="14"/>
        <v>3.8630065580476471</v>
      </c>
      <c r="C451" s="44">
        <v>3.8630100000000001</v>
      </c>
      <c r="D451" s="44">
        <f t="shared" si="15"/>
        <v>5.3630100000000001</v>
      </c>
    </row>
    <row r="452" spans="1:4" x14ac:dyDescent="0.25">
      <c r="A452" s="44">
        <v>0.99994410000005718</v>
      </c>
      <c r="B452" s="44">
        <f t="shared" si="14"/>
        <v>3.8634429785067064</v>
      </c>
      <c r="C452" s="44">
        <v>3.8634400000000002</v>
      </c>
      <c r="D452" s="44">
        <f t="shared" si="15"/>
        <v>5.3634400000000007</v>
      </c>
    </row>
    <row r="453" spans="1:4" x14ac:dyDescent="0.25">
      <c r="A453" s="44">
        <v>0.99994420000005713</v>
      </c>
      <c r="B453" s="44">
        <f t="shared" si="14"/>
        <v>3.8638801360509971</v>
      </c>
      <c r="C453" s="44">
        <v>3.86388</v>
      </c>
      <c r="D453" s="44">
        <f t="shared" si="15"/>
        <v>5.36388</v>
      </c>
    </row>
    <row r="454" spans="1:4" x14ac:dyDescent="0.25">
      <c r="A454" s="44">
        <v>0.99994430000005707</v>
      </c>
      <c r="B454" s="44">
        <f t="shared" si="14"/>
        <v>3.8643180332583351</v>
      </c>
      <c r="C454" s="44">
        <v>3.8643200000000002</v>
      </c>
      <c r="D454" s="44">
        <f t="shared" si="15"/>
        <v>5.3643200000000002</v>
      </c>
    </row>
    <row r="455" spans="1:4" x14ac:dyDescent="0.25">
      <c r="A455" s="44">
        <v>0.99994440000005702</v>
      </c>
      <c r="B455" s="44">
        <f t="shared" si="14"/>
        <v>3.8647566727202123</v>
      </c>
      <c r="C455" s="44">
        <v>3.86476</v>
      </c>
      <c r="D455" s="44">
        <f t="shared" si="15"/>
        <v>5.3647600000000004</v>
      </c>
    </row>
    <row r="456" spans="1:4" x14ac:dyDescent="0.25">
      <c r="A456" s="44">
        <v>0.99994450000005697</v>
      </c>
      <c r="B456" s="44">
        <f t="shared" si="14"/>
        <v>3.8651960570418904</v>
      </c>
      <c r="C456" s="44">
        <v>3.8652000000000002</v>
      </c>
      <c r="D456" s="44">
        <f t="shared" si="15"/>
        <v>5.3651999999999997</v>
      </c>
    </row>
    <row r="457" spans="1:4" x14ac:dyDescent="0.25">
      <c r="A457" s="44">
        <v>0.99994460000005692</v>
      </c>
      <c r="B457" s="44">
        <f t="shared" si="14"/>
        <v>3.8656361888425064</v>
      </c>
      <c r="C457" s="44">
        <v>3.86564</v>
      </c>
      <c r="D457" s="44">
        <f t="shared" si="15"/>
        <v>5.36564</v>
      </c>
    </row>
    <row r="458" spans="1:4" x14ac:dyDescent="0.25">
      <c r="A458" s="44">
        <v>0.99994470000005686</v>
      </c>
      <c r="B458" s="44">
        <f t="shared" si="14"/>
        <v>3.8660770707551562</v>
      </c>
      <c r="C458" s="44">
        <v>3.8660800000000002</v>
      </c>
      <c r="D458" s="44">
        <f t="shared" si="15"/>
        <v>5.3660800000000002</v>
      </c>
    </row>
    <row r="459" spans="1:4" x14ac:dyDescent="0.25">
      <c r="A459" s="44">
        <v>0.99994480000005681</v>
      </c>
      <c r="B459" s="44">
        <f t="shared" si="14"/>
        <v>3.8665187054270183</v>
      </c>
      <c r="C459" s="44">
        <v>3.86652</v>
      </c>
      <c r="D459" s="44">
        <f t="shared" si="15"/>
        <v>5.3665199999999995</v>
      </c>
    </row>
    <row r="460" spans="1:4" x14ac:dyDescent="0.25">
      <c r="A460" s="44">
        <v>0.99994490000005676</v>
      </c>
      <c r="B460" s="44">
        <f t="shared" si="14"/>
        <v>3.8669610955194305</v>
      </c>
      <c r="C460" s="44">
        <v>3.8669600000000002</v>
      </c>
      <c r="D460" s="44">
        <f t="shared" si="15"/>
        <v>5.3669600000000006</v>
      </c>
    </row>
    <row r="461" spans="1:4" x14ac:dyDescent="0.25">
      <c r="A461" s="44">
        <v>0.99994500000005671</v>
      </c>
      <c r="B461" s="44">
        <f t="shared" si="14"/>
        <v>3.8674042437080112</v>
      </c>
      <c r="C461" s="44">
        <v>3.8673999999999999</v>
      </c>
      <c r="D461" s="44">
        <f t="shared" si="15"/>
        <v>5.3673999999999999</v>
      </c>
    </row>
    <row r="462" spans="1:4" x14ac:dyDescent="0.25">
      <c r="A462" s="44">
        <v>0.99994510000005665</v>
      </c>
      <c r="B462" s="44">
        <f t="shared" si="14"/>
        <v>3.8678481526827491</v>
      </c>
      <c r="C462" s="44">
        <v>3.8678499999999998</v>
      </c>
      <c r="D462" s="44">
        <f t="shared" si="15"/>
        <v>5.3678499999999998</v>
      </c>
    </row>
    <row r="463" spans="1:4" x14ac:dyDescent="0.25">
      <c r="A463" s="44">
        <v>0.9999452000000566</v>
      </c>
      <c r="B463" s="44">
        <f t="shared" si="14"/>
        <v>3.8682928251481083</v>
      </c>
      <c r="C463" s="44">
        <v>3.86829</v>
      </c>
      <c r="D463" s="44">
        <f t="shared" si="15"/>
        <v>5.36829</v>
      </c>
    </row>
    <row r="464" spans="1:4" x14ac:dyDescent="0.25">
      <c r="A464" s="44">
        <v>0.99994530000005655</v>
      </c>
      <c r="B464" s="44">
        <f t="shared" si="14"/>
        <v>3.8687382638231429</v>
      </c>
      <c r="C464" s="44">
        <v>3.8687399999999998</v>
      </c>
      <c r="D464" s="44">
        <f t="shared" si="15"/>
        <v>5.3687399999999998</v>
      </c>
    </row>
    <row r="465" spans="1:4" x14ac:dyDescent="0.25">
      <c r="A465" s="44">
        <v>0.99994540000005649</v>
      </c>
      <c r="B465" s="44">
        <f t="shared" si="14"/>
        <v>3.8691844714415895</v>
      </c>
      <c r="C465" s="44">
        <v>3.8691800000000001</v>
      </c>
      <c r="D465" s="44">
        <f t="shared" si="15"/>
        <v>5.3691800000000001</v>
      </c>
    </row>
    <row r="466" spans="1:4" x14ac:dyDescent="0.25">
      <c r="A466" s="44">
        <v>0.99994550000005644</v>
      </c>
      <c r="B466" s="44">
        <f t="shared" si="14"/>
        <v>3.8696314507519833</v>
      </c>
      <c r="C466" s="44">
        <v>3.8696299999999999</v>
      </c>
      <c r="D466" s="44">
        <f t="shared" si="15"/>
        <v>5.3696299999999999</v>
      </c>
    </row>
    <row r="467" spans="1:4" x14ac:dyDescent="0.25">
      <c r="A467" s="44">
        <v>0.99994560000005639</v>
      </c>
      <c r="B467" s="44">
        <f t="shared" si="14"/>
        <v>3.8700792045177601</v>
      </c>
      <c r="C467" s="44">
        <v>3.8700800000000002</v>
      </c>
      <c r="D467" s="44">
        <f t="shared" si="15"/>
        <v>5.3700799999999997</v>
      </c>
    </row>
    <row r="468" spans="1:4" x14ac:dyDescent="0.25">
      <c r="A468" s="44">
        <v>0.99994570000005634</v>
      </c>
      <c r="B468" s="44">
        <f t="shared" si="14"/>
        <v>3.8705277355173666</v>
      </c>
      <c r="C468" s="44">
        <v>3.87053</v>
      </c>
      <c r="D468" s="44">
        <f t="shared" si="15"/>
        <v>5.3705300000000005</v>
      </c>
    </row>
    <row r="469" spans="1:4" x14ac:dyDescent="0.25">
      <c r="A469" s="44">
        <v>0.99994580000005628</v>
      </c>
      <c r="B469" s="44">
        <f t="shared" si="14"/>
        <v>3.8709770465443687</v>
      </c>
      <c r="C469" s="44">
        <v>3.8709799999999999</v>
      </c>
      <c r="D469" s="44">
        <f t="shared" si="15"/>
        <v>5.3709799999999994</v>
      </c>
    </row>
    <row r="470" spans="1:4" x14ac:dyDescent="0.25">
      <c r="A470" s="44">
        <v>0.99994590000005623</v>
      </c>
      <c r="B470" s="44">
        <f t="shared" si="14"/>
        <v>3.8714271404075635</v>
      </c>
      <c r="C470" s="44">
        <v>3.8714300000000001</v>
      </c>
      <c r="D470" s="44">
        <f t="shared" si="15"/>
        <v>5.3714300000000001</v>
      </c>
    </row>
    <row r="471" spans="1:4" x14ac:dyDescent="0.25">
      <c r="A471" s="44">
        <v>0.99994600000005618</v>
      </c>
      <c r="B471" s="44">
        <f t="shared" si="14"/>
        <v>3.8718780199310916</v>
      </c>
      <c r="C471" s="44">
        <v>3.87188</v>
      </c>
      <c r="D471" s="44">
        <f t="shared" si="15"/>
        <v>5.37188</v>
      </c>
    </row>
    <row r="472" spans="1:4" x14ac:dyDescent="0.25">
      <c r="A472" s="44">
        <v>0.99994610000005613</v>
      </c>
      <c r="B472" s="44">
        <f t="shared" si="14"/>
        <v>3.8723296879545468</v>
      </c>
      <c r="C472" s="44">
        <v>3.8723299999999998</v>
      </c>
      <c r="D472" s="44">
        <f t="shared" si="15"/>
        <v>5.3723299999999998</v>
      </c>
    </row>
    <row r="473" spans="1:4" x14ac:dyDescent="0.25">
      <c r="A473" s="44">
        <v>0.99994620000005607</v>
      </c>
      <c r="B473" s="44">
        <f t="shared" si="14"/>
        <v>3.872782147333087</v>
      </c>
      <c r="C473" s="44">
        <v>3.8727800000000001</v>
      </c>
      <c r="D473" s="44">
        <f t="shared" si="15"/>
        <v>5.3727800000000006</v>
      </c>
    </row>
    <row r="474" spans="1:4" x14ac:dyDescent="0.25">
      <c r="A474" s="44">
        <v>0.99994630000005602</v>
      </c>
      <c r="B474" s="44">
        <f t="shared" si="14"/>
        <v>3.8732354009375611</v>
      </c>
      <c r="C474" s="44">
        <v>3.87324</v>
      </c>
      <c r="D474" s="44">
        <f t="shared" si="15"/>
        <v>5.37324</v>
      </c>
    </row>
    <row r="475" spans="1:4" x14ac:dyDescent="0.25">
      <c r="A475" s="44">
        <v>0.99994640000005597</v>
      </c>
      <c r="B475" s="44">
        <f t="shared" si="14"/>
        <v>3.8736894516546045</v>
      </c>
      <c r="C475" s="44">
        <v>3.8736899999999999</v>
      </c>
      <c r="D475" s="44">
        <f t="shared" si="15"/>
        <v>5.3736899999999999</v>
      </c>
    </row>
    <row r="476" spans="1:4" x14ac:dyDescent="0.25">
      <c r="A476" s="44">
        <v>0.99994650000005592</v>
      </c>
      <c r="B476" s="44">
        <f t="shared" si="14"/>
        <v>3.8741443023867794</v>
      </c>
      <c r="C476" s="44">
        <v>3.8741400000000001</v>
      </c>
      <c r="D476" s="44">
        <f t="shared" si="15"/>
        <v>5.3741400000000006</v>
      </c>
    </row>
    <row r="477" spans="1:4" x14ac:dyDescent="0.25">
      <c r="A477" s="44">
        <v>0.99994660000005586</v>
      </c>
      <c r="B477" s="44">
        <f t="shared" si="14"/>
        <v>3.8745999560526685</v>
      </c>
      <c r="C477" s="44">
        <v>3.8746</v>
      </c>
      <c r="D477" s="44">
        <f t="shared" si="15"/>
        <v>5.3746</v>
      </c>
    </row>
    <row r="478" spans="1:4" x14ac:dyDescent="0.25">
      <c r="A478" s="44">
        <v>0.99994670000005581</v>
      </c>
      <c r="B478" s="44">
        <f t="shared" si="14"/>
        <v>3.875056415587014</v>
      </c>
      <c r="C478" s="44">
        <v>3.8750599999999999</v>
      </c>
      <c r="D478" s="44">
        <f t="shared" si="15"/>
        <v>5.3750599999999995</v>
      </c>
    </row>
    <row r="479" spans="1:4" x14ac:dyDescent="0.25">
      <c r="A479" s="44">
        <v>0.99994680000005576</v>
      </c>
      <c r="B479" s="44">
        <f t="shared" si="14"/>
        <v>3.8755136839408251</v>
      </c>
      <c r="C479" s="44">
        <v>3.8755099999999998</v>
      </c>
      <c r="D479" s="44">
        <f t="shared" si="15"/>
        <v>5.3755100000000002</v>
      </c>
    </row>
    <row r="480" spans="1:4" x14ac:dyDescent="0.25">
      <c r="A480" s="44">
        <v>0.99994690000005571</v>
      </c>
      <c r="B480" s="44">
        <f t="shared" si="14"/>
        <v>3.8759717640815032</v>
      </c>
      <c r="C480" s="44">
        <v>3.8759700000000001</v>
      </c>
      <c r="D480" s="44">
        <f t="shared" si="15"/>
        <v>5.3759700000000006</v>
      </c>
    </row>
    <row r="481" spans="1:4" x14ac:dyDescent="0.25">
      <c r="A481" s="44">
        <v>0.99994700000005565</v>
      </c>
      <c r="B481" s="44">
        <f t="shared" si="14"/>
        <v>3.8764306589929673</v>
      </c>
      <c r="C481" s="44">
        <v>3.87643</v>
      </c>
      <c r="D481" s="44">
        <f t="shared" si="15"/>
        <v>5.37643</v>
      </c>
    </row>
    <row r="482" spans="1:4" x14ac:dyDescent="0.25">
      <c r="A482" s="44">
        <v>0.9999471000000556</v>
      </c>
      <c r="B482" s="44">
        <f t="shared" si="14"/>
        <v>3.876890371675767</v>
      </c>
      <c r="C482" s="44">
        <v>3.8768899999999999</v>
      </c>
      <c r="D482" s="44">
        <f t="shared" si="15"/>
        <v>5.3768899999999995</v>
      </c>
    </row>
    <row r="483" spans="1:4" x14ac:dyDescent="0.25">
      <c r="A483" s="44">
        <v>0.99994720000005555</v>
      </c>
      <c r="B483" s="44">
        <f t="shared" si="14"/>
        <v>3.8773509051472215</v>
      </c>
      <c r="C483" s="44">
        <v>3.8773499999999999</v>
      </c>
      <c r="D483" s="44">
        <f t="shared" si="15"/>
        <v>5.3773499999999999</v>
      </c>
    </row>
    <row r="484" spans="1:4" x14ac:dyDescent="0.25">
      <c r="A484" s="44">
        <v>0.99994730000005549</v>
      </c>
      <c r="B484" s="44">
        <f t="shared" si="14"/>
        <v>3.8778122624415325</v>
      </c>
      <c r="C484" s="44">
        <v>3.8778100000000002</v>
      </c>
      <c r="D484" s="44">
        <f t="shared" si="15"/>
        <v>5.3778100000000002</v>
      </c>
    </row>
    <row r="485" spans="1:4" x14ac:dyDescent="0.25">
      <c r="A485" s="44">
        <v>0.99994740000005544</v>
      </c>
      <c r="B485" s="44">
        <f t="shared" si="14"/>
        <v>3.8782744466099177</v>
      </c>
      <c r="C485" s="44">
        <v>3.8782700000000001</v>
      </c>
      <c r="D485" s="44">
        <f t="shared" si="15"/>
        <v>5.3782700000000006</v>
      </c>
    </row>
    <row r="486" spans="1:4" x14ac:dyDescent="0.25">
      <c r="A486" s="44">
        <v>0.99994750000005539</v>
      </c>
      <c r="B486" s="44">
        <f t="shared" si="14"/>
        <v>3.8787374607207377</v>
      </c>
      <c r="C486" s="44">
        <v>3.8787400000000001</v>
      </c>
      <c r="D486" s="44">
        <f t="shared" si="15"/>
        <v>5.3787400000000005</v>
      </c>
    </row>
    <row r="487" spans="1:4" x14ac:dyDescent="0.25">
      <c r="A487" s="44">
        <v>0.99994760000005534</v>
      </c>
      <c r="B487" s="44">
        <f t="shared" si="14"/>
        <v>3.8792013078596241</v>
      </c>
      <c r="C487" s="44">
        <v>3.8792</v>
      </c>
      <c r="D487" s="44">
        <f t="shared" si="15"/>
        <v>5.3792</v>
      </c>
    </row>
    <row r="488" spans="1:4" x14ac:dyDescent="0.25">
      <c r="A488" s="44">
        <v>0.99994770000005528</v>
      </c>
      <c r="B488" s="44">
        <f t="shared" si="14"/>
        <v>3.8796659911296092</v>
      </c>
      <c r="C488" s="44">
        <v>3.87967</v>
      </c>
      <c r="D488" s="44">
        <f t="shared" si="15"/>
        <v>5.37967</v>
      </c>
    </row>
    <row r="489" spans="1:4" x14ac:dyDescent="0.25">
      <c r="A489" s="44">
        <v>0.99994780000005523</v>
      </c>
      <c r="B489" s="44">
        <f t="shared" si="14"/>
        <v>3.8801315136512615</v>
      </c>
      <c r="C489" s="44">
        <v>3.8801299999999999</v>
      </c>
      <c r="D489" s="44">
        <f t="shared" si="15"/>
        <v>5.3801299999999994</v>
      </c>
    </row>
    <row r="490" spans="1:4" x14ac:dyDescent="0.25">
      <c r="A490" s="44">
        <v>0.99994790000005518</v>
      </c>
      <c r="B490" s="44">
        <f t="shared" si="14"/>
        <v>3.8805978785628166</v>
      </c>
      <c r="C490" s="44">
        <v>3.8805999999999998</v>
      </c>
      <c r="D490" s="44">
        <f t="shared" si="15"/>
        <v>5.3805999999999994</v>
      </c>
    </row>
    <row r="491" spans="1:4" x14ac:dyDescent="0.25">
      <c r="A491" s="44">
        <v>0.99994800000005513</v>
      </c>
      <c r="B491" s="44">
        <f t="shared" si="14"/>
        <v>3.8810650890203076</v>
      </c>
      <c r="C491" s="44">
        <v>3.8810699999999998</v>
      </c>
      <c r="D491" s="44">
        <f t="shared" si="15"/>
        <v>5.3810699999999994</v>
      </c>
    </row>
    <row r="492" spans="1:4" x14ac:dyDescent="0.25">
      <c r="A492" s="44">
        <v>0.99994810000005507</v>
      </c>
      <c r="B492" s="44">
        <f t="shared" si="14"/>
        <v>3.8815331481977058</v>
      </c>
      <c r="C492" s="44">
        <v>3.8815300000000001</v>
      </c>
      <c r="D492" s="44">
        <f t="shared" si="15"/>
        <v>5.3815299999999997</v>
      </c>
    </row>
    <row r="493" spans="1:4" x14ac:dyDescent="0.25">
      <c r="A493" s="44">
        <v>0.99994820000005502</v>
      </c>
      <c r="B493" s="44">
        <f t="shared" si="14"/>
        <v>3.8820020592870566</v>
      </c>
      <c r="C493" s="44">
        <v>3.8820000000000001</v>
      </c>
      <c r="D493" s="44">
        <f t="shared" si="15"/>
        <v>5.3819999999999997</v>
      </c>
    </row>
    <row r="494" spans="1:4" x14ac:dyDescent="0.25">
      <c r="A494" s="44">
        <v>0.99994830000005497</v>
      </c>
      <c r="B494" s="44">
        <f t="shared" si="14"/>
        <v>3.8824718254986164</v>
      </c>
      <c r="C494" s="44">
        <v>3.8824700000000001</v>
      </c>
      <c r="D494" s="44">
        <f t="shared" si="15"/>
        <v>5.3824699999999996</v>
      </c>
    </row>
    <row r="495" spans="1:4" x14ac:dyDescent="0.25">
      <c r="A495" s="44">
        <v>0.99994840000005492</v>
      </c>
      <c r="B495" s="44">
        <f t="shared" si="14"/>
        <v>3.8829424500609888</v>
      </c>
      <c r="C495" s="44">
        <v>3.8829400000000001</v>
      </c>
      <c r="D495" s="44">
        <f t="shared" si="15"/>
        <v>5.3829399999999996</v>
      </c>
    </row>
    <row r="496" spans="1:4" x14ac:dyDescent="0.25">
      <c r="A496" s="44">
        <v>0.99994850000005486</v>
      </c>
      <c r="B496" s="44">
        <f t="shared" si="14"/>
        <v>3.8834139362212752</v>
      </c>
      <c r="C496" s="44">
        <v>3.88341</v>
      </c>
      <c r="D496" s="44">
        <f t="shared" si="15"/>
        <v>5.3834099999999996</v>
      </c>
    </row>
    <row r="497" spans="1:4" x14ac:dyDescent="0.25">
      <c r="A497" s="44">
        <v>0.99994860000005481</v>
      </c>
      <c r="B497" s="44">
        <f t="shared" si="14"/>
        <v>3.8838862872452049</v>
      </c>
      <c r="C497" s="44">
        <v>3.8838900000000001</v>
      </c>
      <c r="D497" s="44">
        <f t="shared" si="15"/>
        <v>5.3838900000000001</v>
      </c>
    </row>
    <row r="498" spans="1:4" x14ac:dyDescent="0.25">
      <c r="A498" s="44">
        <v>0.99994870000005476</v>
      </c>
      <c r="B498" s="44">
        <f t="shared" si="14"/>
        <v>3.8843595064172849</v>
      </c>
      <c r="C498" s="44">
        <v>3.88436</v>
      </c>
      <c r="D498" s="44">
        <f t="shared" si="15"/>
        <v>5.38436</v>
      </c>
    </row>
    <row r="499" spans="1:4" x14ac:dyDescent="0.25">
      <c r="A499" s="44">
        <v>0.9999488000000547</v>
      </c>
      <c r="B499" s="44">
        <f t="shared" si="14"/>
        <v>3.8848335970409482</v>
      </c>
      <c r="C499" s="44">
        <v>3.88483</v>
      </c>
      <c r="D499" s="44">
        <f t="shared" si="15"/>
        <v>5.38483</v>
      </c>
    </row>
    <row r="500" spans="1:4" x14ac:dyDescent="0.25">
      <c r="A500" s="44">
        <v>0.99994890000005465</v>
      </c>
      <c r="B500" s="44">
        <f t="shared" si="14"/>
        <v>3.8853085624386914</v>
      </c>
      <c r="C500" s="44">
        <v>3.88531</v>
      </c>
      <c r="D500" s="44">
        <f t="shared" si="15"/>
        <v>5.3853100000000005</v>
      </c>
    </row>
    <row r="501" spans="1:4" x14ac:dyDescent="0.25">
      <c r="A501" s="44">
        <v>0.9999490000000546</v>
      </c>
      <c r="B501" s="44">
        <f t="shared" si="14"/>
        <v>3.8857844059522271</v>
      </c>
      <c r="C501" s="44">
        <v>3.88578</v>
      </c>
      <c r="D501" s="44">
        <f t="shared" si="15"/>
        <v>5.3857800000000005</v>
      </c>
    </row>
    <row r="502" spans="1:4" x14ac:dyDescent="0.25">
      <c r="A502" s="44">
        <v>0.99994910000005455</v>
      </c>
      <c r="B502" s="44">
        <f t="shared" si="14"/>
        <v>3.8862611309426351</v>
      </c>
      <c r="C502" s="44">
        <v>3.88626</v>
      </c>
      <c r="D502" s="44">
        <f t="shared" si="15"/>
        <v>5.38626</v>
      </c>
    </row>
    <row r="503" spans="1:4" x14ac:dyDescent="0.25">
      <c r="A503" s="44">
        <v>0.99994920000005449</v>
      </c>
      <c r="B503" s="44">
        <f t="shared" si="14"/>
        <v>3.8867387407905079</v>
      </c>
      <c r="C503" s="44">
        <v>3.8867400000000001</v>
      </c>
      <c r="D503" s="44">
        <f t="shared" si="15"/>
        <v>5.3867399999999996</v>
      </c>
    </row>
    <row r="504" spans="1:4" x14ac:dyDescent="0.25">
      <c r="A504" s="44">
        <v>0.99994930000005444</v>
      </c>
      <c r="B504" s="44">
        <f t="shared" si="14"/>
        <v>3.8872172388961101</v>
      </c>
      <c r="C504" s="44">
        <v>3.8872200000000001</v>
      </c>
      <c r="D504" s="44">
        <f t="shared" si="15"/>
        <v>5.3872200000000001</v>
      </c>
    </row>
    <row r="505" spans="1:4" x14ac:dyDescent="0.25">
      <c r="A505" s="44">
        <v>0.99994940000005439</v>
      </c>
      <c r="B505" s="44">
        <f t="shared" si="14"/>
        <v>3.8876966286795231</v>
      </c>
      <c r="C505" s="44">
        <v>3.8877000000000002</v>
      </c>
      <c r="D505" s="44">
        <f t="shared" si="15"/>
        <v>5.3877000000000006</v>
      </c>
    </row>
    <row r="506" spans="1:4" x14ac:dyDescent="0.25">
      <c r="A506" s="44">
        <v>0.99994950000005434</v>
      </c>
      <c r="B506" s="44">
        <f t="shared" si="14"/>
        <v>3.8881769135808053</v>
      </c>
      <c r="C506" s="44">
        <v>3.8881800000000002</v>
      </c>
      <c r="D506" s="44">
        <f t="shared" si="15"/>
        <v>5.3881800000000002</v>
      </c>
    </row>
    <row r="507" spans="1:4" x14ac:dyDescent="0.25">
      <c r="A507" s="44">
        <v>0.99994960000005428</v>
      </c>
      <c r="B507" s="44">
        <f t="shared" si="14"/>
        <v>3.8886580970601488</v>
      </c>
      <c r="C507" s="44">
        <v>3.8886599999999998</v>
      </c>
      <c r="D507" s="44">
        <f t="shared" si="15"/>
        <v>5.3886599999999998</v>
      </c>
    </row>
    <row r="508" spans="1:4" x14ac:dyDescent="0.25">
      <c r="A508" s="44">
        <v>0.99994970000005423</v>
      </c>
      <c r="B508" s="44">
        <f t="shared" si="14"/>
        <v>3.8891401825980352</v>
      </c>
      <c r="C508" s="44">
        <v>3.8891399999999998</v>
      </c>
      <c r="D508" s="44">
        <f t="shared" si="15"/>
        <v>5.3891399999999994</v>
      </c>
    </row>
    <row r="509" spans="1:4" x14ac:dyDescent="0.25">
      <c r="A509" s="44">
        <v>0.99994980000005418</v>
      </c>
      <c r="B509" s="44">
        <f t="shared" si="14"/>
        <v>3.8896231736953966</v>
      </c>
      <c r="C509" s="44">
        <v>3.8896199999999999</v>
      </c>
      <c r="D509" s="44">
        <f t="shared" si="15"/>
        <v>5.3896199999999999</v>
      </c>
    </row>
    <row r="510" spans="1:4" x14ac:dyDescent="0.25">
      <c r="A510" s="44">
        <v>0.99994990000005413</v>
      </c>
      <c r="B510" s="44">
        <f t="shared" si="14"/>
        <v>3.890107073873776</v>
      </c>
      <c r="C510" s="44">
        <v>3.89011</v>
      </c>
      <c r="D510" s="44">
        <f t="shared" si="15"/>
        <v>5.39011</v>
      </c>
    </row>
    <row r="511" spans="1:4" x14ac:dyDescent="0.25">
      <c r="A511" s="44">
        <v>0.99995000000005407</v>
      </c>
      <c r="B511" s="44">
        <f t="shared" si="14"/>
        <v>3.8905918866754958</v>
      </c>
      <c r="C511" s="44">
        <v>3.89059</v>
      </c>
      <c r="D511" s="44">
        <f t="shared" si="15"/>
        <v>5.3905899999999995</v>
      </c>
    </row>
    <row r="512" spans="1:4" x14ac:dyDescent="0.25">
      <c r="A512" s="44">
        <v>0.99995010000005402</v>
      </c>
      <c r="B512" s="44">
        <f t="shared" si="14"/>
        <v>3.8910776156638089</v>
      </c>
      <c r="C512" s="44">
        <v>3.8910800000000001</v>
      </c>
      <c r="D512" s="44">
        <f t="shared" si="15"/>
        <v>5.3910800000000005</v>
      </c>
    </row>
    <row r="513" spans="1:4" x14ac:dyDescent="0.25">
      <c r="A513" s="44">
        <v>0.99995020000005397</v>
      </c>
      <c r="B513" s="44">
        <f t="shared" ref="B513:B576" si="16">NORMSINV(A513)</f>
        <v>3.891564264423081</v>
      </c>
      <c r="C513" s="44">
        <v>3.8915600000000001</v>
      </c>
      <c r="D513" s="44">
        <f t="shared" ref="D513:D576" si="17">C513+1.5</f>
        <v>5.3915600000000001</v>
      </c>
    </row>
    <row r="514" spans="1:4" x14ac:dyDescent="0.25">
      <c r="A514" s="44">
        <v>0.99995030000005392</v>
      </c>
      <c r="B514" s="44">
        <f t="shared" si="16"/>
        <v>3.8920518365589469</v>
      </c>
      <c r="C514" s="44">
        <v>3.8920499999999998</v>
      </c>
      <c r="D514" s="44">
        <f t="shared" si="17"/>
        <v>5.3920499999999993</v>
      </c>
    </row>
    <row r="515" spans="1:4" x14ac:dyDescent="0.25">
      <c r="A515" s="44">
        <v>0.99995040000005386</v>
      </c>
      <c r="B515" s="44">
        <f t="shared" si="16"/>
        <v>3.8925403356984813</v>
      </c>
      <c r="C515" s="44">
        <v>3.8925399999999999</v>
      </c>
      <c r="D515" s="44">
        <f t="shared" si="17"/>
        <v>5.3925400000000003</v>
      </c>
    </row>
    <row r="516" spans="1:4" x14ac:dyDescent="0.25">
      <c r="A516" s="44">
        <v>0.99995050000005381</v>
      </c>
      <c r="B516" s="44">
        <f t="shared" si="16"/>
        <v>3.8930297654903776</v>
      </c>
      <c r="C516" s="44">
        <v>3.89303</v>
      </c>
      <c r="D516" s="44">
        <f t="shared" si="17"/>
        <v>5.3930299999999995</v>
      </c>
    </row>
    <row r="517" spans="1:4" x14ac:dyDescent="0.25">
      <c r="A517" s="44">
        <v>0.99995060000005376</v>
      </c>
      <c r="B517" s="44">
        <f t="shared" si="16"/>
        <v>3.8935201296051094</v>
      </c>
      <c r="C517" s="44">
        <v>3.8935200000000001</v>
      </c>
      <c r="D517" s="44">
        <f t="shared" si="17"/>
        <v>5.3935200000000005</v>
      </c>
    </row>
    <row r="518" spans="1:4" x14ac:dyDescent="0.25">
      <c r="A518" s="44">
        <v>0.9999507000000537</v>
      </c>
      <c r="B518" s="44">
        <f t="shared" si="16"/>
        <v>3.8940114317351164</v>
      </c>
      <c r="C518" s="44">
        <v>3.8940100000000002</v>
      </c>
      <c r="D518" s="44">
        <f t="shared" si="17"/>
        <v>5.3940099999999997</v>
      </c>
    </row>
    <row r="519" spans="1:4" x14ac:dyDescent="0.25">
      <c r="A519" s="44">
        <v>0.99995080000005365</v>
      </c>
      <c r="B519" s="44">
        <f t="shared" si="16"/>
        <v>3.8945036755949709</v>
      </c>
      <c r="C519" s="44">
        <v>3.8944999999999999</v>
      </c>
      <c r="D519" s="44">
        <f t="shared" si="17"/>
        <v>5.3944999999999999</v>
      </c>
    </row>
    <row r="520" spans="1:4" x14ac:dyDescent="0.25">
      <c r="A520" s="44">
        <v>0.9999509000000536</v>
      </c>
      <c r="B520" s="44">
        <f t="shared" si="16"/>
        <v>3.8949968649215636</v>
      </c>
      <c r="C520" s="44">
        <v>3.895</v>
      </c>
      <c r="D520" s="44">
        <f t="shared" si="17"/>
        <v>5.3949999999999996</v>
      </c>
    </row>
    <row r="521" spans="1:4" x14ac:dyDescent="0.25">
      <c r="A521" s="44">
        <v>0.99995100000005355</v>
      </c>
      <c r="B521" s="44">
        <f t="shared" si="16"/>
        <v>3.895491003474278</v>
      </c>
      <c r="C521" s="44">
        <v>3.8954900000000001</v>
      </c>
      <c r="D521" s="44">
        <f t="shared" si="17"/>
        <v>5.3954900000000006</v>
      </c>
    </row>
    <row r="522" spans="1:4" x14ac:dyDescent="0.25">
      <c r="A522" s="44">
        <v>0.99995110000005349</v>
      </c>
      <c r="B522" s="44">
        <f t="shared" si="16"/>
        <v>3.8959860950351732</v>
      </c>
      <c r="C522" s="44">
        <v>3.8959899999999998</v>
      </c>
      <c r="D522" s="44">
        <f t="shared" si="17"/>
        <v>5.3959899999999994</v>
      </c>
    </row>
    <row r="523" spans="1:4" x14ac:dyDescent="0.25">
      <c r="A523" s="44">
        <v>0.99995120000005344</v>
      </c>
      <c r="B523" s="44">
        <f t="shared" si="16"/>
        <v>3.8964821434091705</v>
      </c>
      <c r="C523" s="44">
        <v>3.8964799999999999</v>
      </c>
      <c r="D523" s="44">
        <f t="shared" si="17"/>
        <v>5.3964800000000004</v>
      </c>
    </row>
    <row r="524" spans="1:4" x14ac:dyDescent="0.25">
      <c r="A524" s="44">
        <v>0.99995130000005339</v>
      </c>
      <c r="B524" s="44">
        <f t="shared" si="16"/>
        <v>3.8969791524242368</v>
      </c>
      <c r="C524" s="44">
        <v>3.8969800000000001</v>
      </c>
      <c r="D524" s="44">
        <f t="shared" si="17"/>
        <v>5.3969800000000001</v>
      </c>
    </row>
    <row r="525" spans="1:4" x14ac:dyDescent="0.25">
      <c r="A525" s="44">
        <v>0.99995140000005334</v>
      </c>
      <c r="B525" s="44">
        <f t="shared" si="16"/>
        <v>3.8974771259315704</v>
      </c>
      <c r="C525" s="44">
        <v>3.8974799999999998</v>
      </c>
      <c r="D525" s="44">
        <f t="shared" si="17"/>
        <v>5.3974799999999998</v>
      </c>
    </row>
    <row r="526" spans="1:4" x14ac:dyDescent="0.25">
      <c r="A526" s="44">
        <v>0.99995150000005328</v>
      </c>
      <c r="B526" s="44">
        <f t="shared" si="16"/>
        <v>3.897976067805792</v>
      </c>
      <c r="C526" s="44">
        <v>3.89798</v>
      </c>
      <c r="D526" s="44">
        <f t="shared" si="17"/>
        <v>5.3979800000000004</v>
      </c>
    </row>
    <row r="527" spans="1:4" x14ac:dyDescent="0.25">
      <c r="A527" s="44">
        <v>0.99995160000005323</v>
      </c>
      <c r="B527" s="44">
        <f t="shared" si="16"/>
        <v>3.8984759819451376</v>
      </c>
      <c r="C527" s="44">
        <v>3.8984800000000002</v>
      </c>
      <c r="D527" s="44">
        <f t="shared" si="17"/>
        <v>5.3984800000000002</v>
      </c>
    </row>
    <row r="528" spans="1:4" x14ac:dyDescent="0.25">
      <c r="A528" s="44">
        <v>0.99995170000005318</v>
      </c>
      <c r="B528" s="44">
        <f t="shared" si="16"/>
        <v>3.8989768722716467</v>
      </c>
      <c r="C528" s="44">
        <v>3.8989799999999999</v>
      </c>
      <c r="D528" s="44">
        <f t="shared" si="17"/>
        <v>5.3989799999999999</v>
      </c>
    </row>
    <row r="529" spans="1:4" x14ac:dyDescent="0.25">
      <c r="A529" s="44">
        <v>0.99995180000005313</v>
      </c>
      <c r="B529" s="44">
        <f t="shared" si="16"/>
        <v>3.8994787427313602</v>
      </c>
      <c r="C529" s="44">
        <v>3.8994800000000001</v>
      </c>
      <c r="D529" s="44">
        <f t="shared" si="17"/>
        <v>5.3994800000000005</v>
      </c>
    </row>
    <row r="530" spans="1:4" x14ac:dyDescent="0.25">
      <c r="A530" s="44">
        <v>0.99995190000005307</v>
      </c>
      <c r="B530" s="44">
        <f t="shared" si="16"/>
        <v>3.8999815972945218</v>
      </c>
      <c r="C530" s="44">
        <v>3.8999799999999998</v>
      </c>
      <c r="D530" s="44">
        <f t="shared" si="17"/>
        <v>5.3999799999999993</v>
      </c>
    </row>
    <row r="531" spans="1:4" x14ac:dyDescent="0.25">
      <c r="A531" s="44">
        <v>0.99995200000005302</v>
      </c>
      <c r="B531" s="44">
        <f t="shared" si="16"/>
        <v>3.9004854399557662</v>
      </c>
      <c r="C531" s="44">
        <v>3.90049</v>
      </c>
      <c r="D531" s="44">
        <f t="shared" si="17"/>
        <v>5.4004899999999996</v>
      </c>
    </row>
    <row r="532" spans="1:4" x14ac:dyDescent="0.25">
      <c r="A532" s="44">
        <v>0.99995210000005297</v>
      </c>
      <c r="B532" s="44">
        <f t="shared" si="16"/>
        <v>3.9009902747343341</v>
      </c>
      <c r="C532" s="44">
        <v>3.9009900000000002</v>
      </c>
      <c r="D532" s="44">
        <f t="shared" si="17"/>
        <v>5.4009900000000002</v>
      </c>
    </row>
    <row r="533" spans="1:4" x14ac:dyDescent="0.25">
      <c r="A533" s="44">
        <v>0.99995220000005292</v>
      </c>
      <c r="B533" s="44">
        <f t="shared" si="16"/>
        <v>3.9014961056742603</v>
      </c>
      <c r="C533" s="44">
        <v>3.9015</v>
      </c>
      <c r="D533" s="44">
        <f t="shared" si="17"/>
        <v>5.4015000000000004</v>
      </c>
    </row>
    <row r="534" spans="1:4" x14ac:dyDescent="0.25">
      <c r="A534" s="44">
        <v>0.99995230000005286</v>
      </c>
      <c r="B534" s="44">
        <f t="shared" si="16"/>
        <v>3.9020029368445961</v>
      </c>
      <c r="C534" s="44">
        <v>3.9020000000000001</v>
      </c>
      <c r="D534" s="44">
        <f t="shared" si="17"/>
        <v>5.4020000000000001</v>
      </c>
    </row>
    <row r="535" spans="1:4" x14ac:dyDescent="0.25">
      <c r="A535" s="44">
        <v>0.99995240000005281</v>
      </c>
      <c r="B535" s="44">
        <f t="shared" si="16"/>
        <v>3.9025107723396006</v>
      </c>
      <c r="C535" s="44">
        <v>3.9025099999999999</v>
      </c>
      <c r="D535" s="44">
        <f t="shared" si="17"/>
        <v>5.4025099999999995</v>
      </c>
    </row>
    <row r="536" spans="1:4" x14ac:dyDescent="0.25">
      <c r="A536" s="44">
        <v>0.99995250000005276</v>
      </c>
      <c r="B536" s="44">
        <f t="shared" si="16"/>
        <v>3.9030196162789612</v>
      </c>
      <c r="C536" s="44">
        <v>3.9030200000000002</v>
      </c>
      <c r="D536" s="44">
        <f t="shared" si="17"/>
        <v>5.4030199999999997</v>
      </c>
    </row>
    <row r="537" spans="1:4" x14ac:dyDescent="0.25">
      <c r="A537" s="44">
        <v>0.9999526000000527</v>
      </c>
      <c r="B537" s="44">
        <f t="shared" si="16"/>
        <v>3.9035294728080023</v>
      </c>
      <c r="C537" s="44">
        <v>3.9035299999999999</v>
      </c>
      <c r="D537" s="44">
        <f t="shared" si="17"/>
        <v>5.4035299999999999</v>
      </c>
    </row>
    <row r="538" spans="1:4" x14ac:dyDescent="0.25">
      <c r="A538" s="44">
        <v>0.99995270000005265</v>
      </c>
      <c r="B538" s="44">
        <f t="shared" si="16"/>
        <v>3.904040346097895</v>
      </c>
      <c r="C538" s="44">
        <v>3.9040400000000002</v>
      </c>
      <c r="D538" s="44">
        <f t="shared" si="17"/>
        <v>5.4040400000000002</v>
      </c>
    </row>
    <row r="539" spans="1:4" x14ac:dyDescent="0.25">
      <c r="A539" s="44">
        <v>0.9999528000000526</v>
      </c>
      <c r="B539" s="44">
        <f t="shared" si="16"/>
        <v>3.9045522403458812</v>
      </c>
      <c r="C539" s="44">
        <v>3.90455</v>
      </c>
      <c r="D539" s="44">
        <f t="shared" si="17"/>
        <v>5.4045500000000004</v>
      </c>
    </row>
    <row r="540" spans="1:4" x14ac:dyDescent="0.25">
      <c r="A540" s="44">
        <v>0.99995290000005255</v>
      </c>
      <c r="B540" s="44">
        <f t="shared" si="16"/>
        <v>3.9050651597754875</v>
      </c>
      <c r="C540" s="44">
        <v>3.9050699999999998</v>
      </c>
      <c r="D540" s="44">
        <f t="shared" si="17"/>
        <v>5.4050700000000003</v>
      </c>
    </row>
    <row r="541" spans="1:4" x14ac:dyDescent="0.25">
      <c r="A541" s="44">
        <v>0.99995300000005249</v>
      </c>
      <c r="B541" s="44">
        <f t="shared" si="16"/>
        <v>3.9055791086367462</v>
      </c>
      <c r="C541" s="44">
        <v>3.9055800000000001</v>
      </c>
      <c r="D541" s="44">
        <f t="shared" si="17"/>
        <v>5.4055800000000005</v>
      </c>
    </row>
    <row r="542" spans="1:4" x14ac:dyDescent="0.25">
      <c r="A542" s="44">
        <v>0.99995310000005244</v>
      </c>
      <c r="B542" s="44">
        <f t="shared" si="16"/>
        <v>3.9060940912064215</v>
      </c>
      <c r="C542" s="44">
        <v>3.9060899999999998</v>
      </c>
      <c r="D542" s="44">
        <f t="shared" si="17"/>
        <v>5.4060899999999998</v>
      </c>
    </row>
    <row r="543" spans="1:4" x14ac:dyDescent="0.25">
      <c r="A543" s="44">
        <v>0.99995320000005239</v>
      </c>
      <c r="B543" s="44">
        <f t="shared" si="16"/>
        <v>3.9066101117882308</v>
      </c>
      <c r="C543" s="44">
        <v>3.9066100000000001</v>
      </c>
      <c r="D543" s="44">
        <f t="shared" si="17"/>
        <v>5.4066100000000006</v>
      </c>
    </row>
    <row r="544" spans="1:4" x14ac:dyDescent="0.25">
      <c r="A544" s="44">
        <v>0.99995330000005234</v>
      </c>
      <c r="B544" s="44">
        <f t="shared" si="16"/>
        <v>3.9071271747130751</v>
      </c>
      <c r="C544" s="44">
        <v>3.90713</v>
      </c>
      <c r="D544" s="44">
        <f t="shared" si="17"/>
        <v>5.4071300000000004</v>
      </c>
    </row>
    <row r="545" spans="1:4" x14ac:dyDescent="0.25">
      <c r="A545" s="44">
        <v>0.99995340000005228</v>
      </c>
      <c r="B545" s="44">
        <f t="shared" si="16"/>
        <v>3.9076452843392677</v>
      </c>
      <c r="C545" s="44">
        <v>3.9076499999999998</v>
      </c>
      <c r="D545" s="44">
        <f t="shared" si="17"/>
        <v>5.4076500000000003</v>
      </c>
    </row>
    <row r="546" spans="1:4" x14ac:dyDescent="0.25">
      <c r="A546" s="44">
        <v>0.99995350000005223</v>
      </c>
      <c r="B546" s="44">
        <f t="shared" si="16"/>
        <v>3.9081644450527748</v>
      </c>
      <c r="C546" s="44">
        <v>3.9081600000000001</v>
      </c>
      <c r="D546" s="44">
        <f t="shared" si="17"/>
        <v>5.4081600000000005</v>
      </c>
    </row>
    <row r="547" spans="1:4" x14ac:dyDescent="0.25">
      <c r="A547" s="44">
        <v>0.99995360000005218</v>
      </c>
      <c r="B547" s="44">
        <f t="shared" si="16"/>
        <v>3.9086846612674355</v>
      </c>
      <c r="C547" s="44">
        <v>3.9086799999999999</v>
      </c>
      <c r="D547" s="44">
        <f t="shared" si="17"/>
        <v>5.4086800000000004</v>
      </c>
    </row>
    <row r="548" spans="1:4" x14ac:dyDescent="0.25">
      <c r="A548" s="44">
        <v>0.99995370000005213</v>
      </c>
      <c r="B548" s="44">
        <f t="shared" si="16"/>
        <v>3.9092059374252179</v>
      </c>
      <c r="C548" s="44">
        <v>3.9092099999999999</v>
      </c>
      <c r="D548" s="44">
        <f t="shared" si="17"/>
        <v>5.4092099999999999</v>
      </c>
    </row>
    <row r="549" spans="1:4" x14ac:dyDescent="0.25">
      <c r="A549" s="44">
        <v>0.99995380000005207</v>
      </c>
      <c r="B549" s="44">
        <f t="shared" si="16"/>
        <v>3.9097282779964426</v>
      </c>
      <c r="C549" s="44">
        <v>3.9097300000000001</v>
      </c>
      <c r="D549" s="44">
        <f t="shared" si="17"/>
        <v>5.4097299999999997</v>
      </c>
    </row>
    <row r="550" spans="1:4" x14ac:dyDescent="0.25">
      <c r="A550" s="44">
        <v>0.99995390000005202</v>
      </c>
      <c r="B550" s="44">
        <f t="shared" si="16"/>
        <v>3.9102516874800384</v>
      </c>
      <c r="C550" s="44">
        <v>3.91025</v>
      </c>
      <c r="D550" s="44">
        <f t="shared" si="17"/>
        <v>5.4102499999999996</v>
      </c>
    </row>
    <row r="551" spans="1:4" x14ac:dyDescent="0.25">
      <c r="A551" s="44">
        <v>0.99995400000005197</v>
      </c>
      <c r="B551" s="44">
        <f t="shared" si="16"/>
        <v>3.9107761704037816</v>
      </c>
      <c r="C551" s="44">
        <v>3.9107799999999999</v>
      </c>
      <c r="D551" s="44">
        <f t="shared" si="17"/>
        <v>5.4107799999999999</v>
      </c>
    </row>
    <row r="552" spans="1:4" x14ac:dyDescent="0.25">
      <c r="A552" s="44">
        <v>0.99995410000005192</v>
      </c>
      <c r="B552" s="44">
        <f t="shared" si="16"/>
        <v>3.9113017313245448</v>
      </c>
      <c r="C552" s="44">
        <v>3.9113000000000002</v>
      </c>
      <c r="D552" s="44">
        <f t="shared" si="17"/>
        <v>5.4113000000000007</v>
      </c>
    </row>
    <row r="553" spans="1:4" x14ac:dyDescent="0.25">
      <c r="A553" s="44">
        <v>0.99995420000005186</v>
      </c>
      <c r="B553" s="44">
        <f t="shared" si="16"/>
        <v>3.9118283748285507</v>
      </c>
      <c r="C553" s="44">
        <v>3.9118300000000001</v>
      </c>
      <c r="D553" s="44">
        <f t="shared" si="17"/>
        <v>5.4118300000000001</v>
      </c>
    </row>
    <row r="554" spans="1:4" x14ac:dyDescent="0.25">
      <c r="A554" s="44">
        <v>0.99995430000005181</v>
      </c>
      <c r="B554" s="44">
        <f t="shared" si="16"/>
        <v>3.9123561055316203</v>
      </c>
      <c r="C554" s="44">
        <v>3.9123600000000001</v>
      </c>
      <c r="D554" s="44">
        <f t="shared" si="17"/>
        <v>5.4123599999999996</v>
      </c>
    </row>
    <row r="555" spans="1:4" x14ac:dyDescent="0.25">
      <c r="A555" s="44">
        <v>0.99995440000005176</v>
      </c>
      <c r="B555" s="44">
        <f t="shared" si="16"/>
        <v>3.9128849280794364</v>
      </c>
      <c r="C555" s="44">
        <v>3.9128799999999999</v>
      </c>
      <c r="D555" s="44">
        <f t="shared" si="17"/>
        <v>5.4128799999999995</v>
      </c>
    </row>
    <row r="556" spans="1:4" x14ac:dyDescent="0.25">
      <c r="A556" s="44">
        <v>0.9999545000000517</v>
      </c>
      <c r="B556" s="44">
        <f t="shared" si="16"/>
        <v>3.9134148471477985</v>
      </c>
      <c r="C556" s="44">
        <v>3.9134099999999998</v>
      </c>
      <c r="D556" s="44">
        <f t="shared" si="17"/>
        <v>5.4134099999999998</v>
      </c>
    </row>
    <row r="557" spans="1:4" x14ac:dyDescent="0.25">
      <c r="A557" s="44">
        <v>0.99995460000005165</v>
      </c>
      <c r="B557" s="44">
        <f t="shared" si="16"/>
        <v>3.9139458674428838</v>
      </c>
      <c r="C557" s="44">
        <v>3.9139499999999998</v>
      </c>
      <c r="D557" s="44">
        <f t="shared" si="17"/>
        <v>5.4139499999999998</v>
      </c>
    </row>
    <row r="558" spans="1:4" x14ac:dyDescent="0.25">
      <c r="A558" s="44">
        <v>0.9999547000000516</v>
      </c>
      <c r="B558" s="44">
        <f t="shared" si="16"/>
        <v>3.9144779937015155</v>
      </c>
      <c r="C558" s="44">
        <v>3.9144800000000002</v>
      </c>
      <c r="D558" s="44">
        <f t="shared" si="17"/>
        <v>5.4144800000000002</v>
      </c>
    </row>
    <row r="559" spans="1:4" x14ac:dyDescent="0.25">
      <c r="A559" s="44">
        <v>0.99995480000005155</v>
      </c>
      <c r="B559" s="44">
        <f t="shared" si="16"/>
        <v>3.9150112306914275</v>
      </c>
      <c r="C559" s="44">
        <v>3.9150100000000001</v>
      </c>
      <c r="D559" s="44">
        <f t="shared" si="17"/>
        <v>5.4150100000000005</v>
      </c>
    </row>
    <row r="560" spans="1:4" x14ac:dyDescent="0.25">
      <c r="A560" s="44">
        <v>0.99995490000005149</v>
      </c>
      <c r="B560" s="44">
        <f t="shared" si="16"/>
        <v>3.9155455832115362</v>
      </c>
      <c r="C560" s="44">
        <v>3.9155500000000001</v>
      </c>
      <c r="D560" s="44">
        <f t="shared" si="17"/>
        <v>5.4155499999999996</v>
      </c>
    </row>
    <row r="561" spans="1:4" x14ac:dyDescent="0.25">
      <c r="A561" s="44">
        <v>0.99995500000005144</v>
      </c>
      <c r="B561" s="44">
        <f t="shared" si="16"/>
        <v>3.9160810560922177</v>
      </c>
      <c r="C561" s="44">
        <v>3.91608</v>
      </c>
      <c r="D561" s="44">
        <f t="shared" si="17"/>
        <v>5.41608</v>
      </c>
    </row>
    <row r="562" spans="1:4" x14ac:dyDescent="0.25">
      <c r="A562" s="44">
        <v>0.99995510000005139</v>
      </c>
      <c r="B562" s="44">
        <f t="shared" si="16"/>
        <v>3.9166176541955786</v>
      </c>
      <c r="C562" s="44">
        <v>3.91662</v>
      </c>
      <c r="D562" s="44">
        <f t="shared" si="17"/>
        <v>5.41662</v>
      </c>
    </row>
    <row r="563" spans="1:4" x14ac:dyDescent="0.25">
      <c r="A563" s="44">
        <v>0.99995520000005134</v>
      </c>
      <c r="B563" s="44">
        <f t="shared" si="16"/>
        <v>3.9171553824157388</v>
      </c>
      <c r="C563" s="44">
        <v>3.91716</v>
      </c>
      <c r="D563" s="44">
        <f t="shared" si="17"/>
        <v>5.41716</v>
      </c>
    </row>
    <row r="564" spans="1:4" x14ac:dyDescent="0.25">
      <c r="A564" s="44">
        <v>0.99995530000005128</v>
      </c>
      <c r="B564" s="44">
        <f t="shared" si="16"/>
        <v>3.9176942456791166</v>
      </c>
      <c r="C564" s="44">
        <v>3.9176899999999999</v>
      </c>
      <c r="D564" s="44">
        <f t="shared" si="17"/>
        <v>5.4176900000000003</v>
      </c>
    </row>
    <row r="565" spans="1:4" x14ac:dyDescent="0.25">
      <c r="A565" s="44">
        <v>0.99995540000005123</v>
      </c>
      <c r="B565" s="44">
        <f t="shared" si="16"/>
        <v>3.9182342489447071</v>
      </c>
      <c r="C565" s="44">
        <v>3.9182299999999999</v>
      </c>
      <c r="D565" s="44">
        <f t="shared" si="17"/>
        <v>5.4182299999999994</v>
      </c>
    </row>
    <row r="566" spans="1:4" x14ac:dyDescent="0.25">
      <c r="A566" s="44">
        <v>0.99995550000005118</v>
      </c>
      <c r="B566" s="44">
        <f t="shared" si="16"/>
        <v>3.9187753972043837</v>
      </c>
      <c r="C566" s="44">
        <v>3.9187799999999999</v>
      </c>
      <c r="D566" s="44">
        <f t="shared" si="17"/>
        <v>5.4187799999999999</v>
      </c>
    </row>
    <row r="567" spans="1:4" x14ac:dyDescent="0.25">
      <c r="A567" s="44">
        <v>0.99995560000005113</v>
      </c>
      <c r="B567" s="44">
        <f t="shared" si="16"/>
        <v>3.9193176954831754</v>
      </c>
      <c r="C567" s="44">
        <v>3.9193199999999999</v>
      </c>
      <c r="D567" s="44">
        <f t="shared" si="17"/>
        <v>5.4193199999999999</v>
      </c>
    </row>
    <row r="568" spans="1:4" x14ac:dyDescent="0.25">
      <c r="A568" s="44">
        <v>0.99995570000005107</v>
      </c>
      <c r="B568" s="44">
        <f t="shared" si="16"/>
        <v>3.919861148839578</v>
      </c>
      <c r="C568" s="44">
        <v>3.9198599999999999</v>
      </c>
      <c r="D568" s="44">
        <f t="shared" si="17"/>
        <v>5.4198599999999999</v>
      </c>
    </row>
    <row r="569" spans="1:4" x14ac:dyDescent="0.25">
      <c r="A569" s="44">
        <v>0.99995580000005102</v>
      </c>
      <c r="B569" s="44">
        <f t="shared" si="16"/>
        <v>3.9204057623658417</v>
      </c>
      <c r="C569" s="44">
        <v>3.92041</v>
      </c>
      <c r="D569" s="44">
        <f t="shared" si="17"/>
        <v>5.4204100000000004</v>
      </c>
    </row>
    <row r="570" spans="1:4" x14ac:dyDescent="0.25">
      <c r="A570" s="44">
        <v>0.99995590000005097</v>
      </c>
      <c r="B570" s="44">
        <f t="shared" si="16"/>
        <v>3.9209515411882783</v>
      </c>
      <c r="C570" s="44">
        <v>3.9209499999999999</v>
      </c>
      <c r="D570" s="44">
        <f t="shared" si="17"/>
        <v>5.4209499999999995</v>
      </c>
    </row>
    <row r="571" spans="1:4" x14ac:dyDescent="0.25">
      <c r="A571" s="44">
        <v>0.99995600000005092</v>
      </c>
      <c r="B571" s="44">
        <f t="shared" si="16"/>
        <v>3.9214984904675632</v>
      </c>
      <c r="C571" s="44">
        <v>3.9215</v>
      </c>
      <c r="D571" s="44">
        <f t="shared" si="17"/>
        <v>5.4215</v>
      </c>
    </row>
    <row r="572" spans="1:4" x14ac:dyDescent="0.25">
      <c r="A572" s="44">
        <v>0.99995610000005086</v>
      </c>
      <c r="B572" s="44">
        <f t="shared" si="16"/>
        <v>3.9220466153990543</v>
      </c>
      <c r="C572" s="44">
        <v>3.92205</v>
      </c>
      <c r="D572" s="44">
        <f t="shared" si="17"/>
        <v>5.4220500000000005</v>
      </c>
    </row>
    <row r="573" spans="1:4" x14ac:dyDescent="0.25">
      <c r="A573" s="44">
        <v>0.99995620000005081</v>
      </c>
      <c r="B573" s="44">
        <f t="shared" si="16"/>
        <v>3.9225959212130896</v>
      </c>
      <c r="C573" s="44">
        <v>3.9226000000000001</v>
      </c>
      <c r="D573" s="44">
        <f t="shared" si="17"/>
        <v>5.4226000000000001</v>
      </c>
    </row>
    <row r="574" spans="1:4" x14ac:dyDescent="0.25">
      <c r="A574" s="44">
        <v>0.99995630000005076</v>
      </c>
      <c r="B574" s="44">
        <f t="shared" si="16"/>
        <v>3.9231464131753198</v>
      </c>
      <c r="C574" s="44">
        <v>3.9231500000000001</v>
      </c>
      <c r="D574" s="44">
        <f t="shared" si="17"/>
        <v>5.4231499999999997</v>
      </c>
    </row>
    <row r="575" spans="1:4" x14ac:dyDescent="0.25">
      <c r="A575" s="44">
        <v>0.9999564000000507</v>
      </c>
      <c r="B575" s="44">
        <f t="shared" si="16"/>
        <v>3.9236980965870121</v>
      </c>
      <c r="C575" s="44">
        <v>3.9237000000000002</v>
      </c>
      <c r="D575" s="44">
        <f t="shared" si="17"/>
        <v>5.4237000000000002</v>
      </c>
    </row>
    <row r="576" spans="1:4" x14ac:dyDescent="0.25">
      <c r="A576" s="44">
        <v>0.99995650000005065</v>
      </c>
      <c r="B576" s="44">
        <f t="shared" si="16"/>
        <v>3.924250976785391</v>
      </c>
      <c r="C576" s="44">
        <v>3.9242499999999998</v>
      </c>
      <c r="D576" s="44">
        <f t="shared" si="17"/>
        <v>5.4242499999999998</v>
      </c>
    </row>
    <row r="577" spans="1:4" x14ac:dyDescent="0.25">
      <c r="A577" s="44">
        <v>0.9999566000000506</v>
      </c>
      <c r="B577" s="44">
        <f t="shared" ref="B577:B640" si="18">NORMSINV(A577)</f>
        <v>3.9248050591439445</v>
      </c>
      <c r="C577" s="44">
        <v>3.9248099999999999</v>
      </c>
      <c r="D577" s="44">
        <f t="shared" ref="D577:D640" si="19">C577+1.5</f>
        <v>5.4248099999999999</v>
      </c>
    </row>
    <row r="578" spans="1:4" x14ac:dyDescent="0.25">
      <c r="A578" s="44">
        <v>0.99995670000005055</v>
      </c>
      <c r="B578" s="44">
        <f t="shared" si="18"/>
        <v>3.9253603490727791</v>
      </c>
      <c r="C578" s="44">
        <v>3.92536</v>
      </c>
      <c r="D578" s="44">
        <f t="shared" si="19"/>
        <v>5.4253599999999995</v>
      </c>
    </row>
    <row r="579" spans="1:4" x14ac:dyDescent="0.25">
      <c r="A579" s="44">
        <v>0.99995680000005049</v>
      </c>
      <c r="B579" s="44">
        <f t="shared" si="18"/>
        <v>3.9259168520189318</v>
      </c>
      <c r="C579" s="44">
        <v>3.9259200000000001</v>
      </c>
      <c r="D579" s="44">
        <f t="shared" si="19"/>
        <v>5.4259199999999996</v>
      </c>
    </row>
    <row r="580" spans="1:4" x14ac:dyDescent="0.25">
      <c r="A580" s="44">
        <v>0.99995690000005044</v>
      </c>
      <c r="B580" s="44">
        <f t="shared" si="18"/>
        <v>3.926474573466725</v>
      </c>
      <c r="C580" s="44">
        <v>3.9264700000000001</v>
      </c>
      <c r="D580" s="44">
        <f t="shared" si="19"/>
        <v>5.4264700000000001</v>
      </c>
    </row>
    <row r="581" spans="1:4" x14ac:dyDescent="0.25">
      <c r="A581" s="44">
        <v>0.99995700000005039</v>
      </c>
      <c r="B581" s="44">
        <f t="shared" si="18"/>
        <v>3.9270335189381012</v>
      </c>
      <c r="C581" s="44">
        <v>3.9270299999999998</v>
      </c>
      <c r="D581" s="44">
        <f t="shared" si="19"/>
        <v>5.4270300000000002</v>
      </c>
    </row>
    <row r="582" spans="1:4" x14ac:dyDescent="0.25">
      <c r="A582" s="44">
        <v>0.99995710000005034</v>
      </c>
      <c r="B582" s="44">
        <f t="shared" si="18"/>
        <v>3.9275936939929696</v>
      </c>
      <c r="C582" s="44">
        <v>3.9275899999999999</v>
      </c>
      <c r="D582" s="44">
        <f t="shared" si="19"/>
        <v>5.4275900000000004</v>
      </c>
    </row>
    <row r="583" spans="1:4" x14ac:dyDescent="0.25">
      <c r="A583" s="44">
        <v>0.99995720000005028</v>
      </c>
      <c r="B583" s="44">
        <f t="shared" si="18"/>
        <v>3.9281551042295599</v>
      </c>
      <c r="C583" s="44">
        <v>3.9281600000000001</v>
      </c>
      <c r="D583" s="44">
        <f t="shared" si="19"/>
        <v>5.4281600000000001</v>
      </c>
    </row>
    <row r="584" spans="1:4" x14ac:dyDescent="0.25">
      <c r="A584" s="44">
        <v>0.99995730000005023</v>
      </c>
      <c r="B584" s="44">
        <f t="shared" si="18"/>
        <v>3.9287177552847736</v>
      </c>
      <c r="C584" s="44">
        <v>3.9287200000000002</v>
      </c>
      <c r="D584" s="44">
        <f t="shared" si="19"/>
        <v>5.4287200000000002</v>
      </c>
    </row>
    <row r="585" spans="1:4" x14ac:dyDescent="0.25">
      <c r="A585" s="44">
        <v>0.99995740000005018</v>
      </c>
      <c r="B585" s="44">
        <f t="shared" si="18"/>
        <v>3.9292816528345456</v>
      </c>
      <c r="C585" s="44">
        <v>3.9292799999999999</v>
      </c>
      <c r="D585" s="44">
        <f t="shared" si="19"/>
        <v>5.4292800000000003</v>
      </c>
    </row>
    <row r="586" spans="1:4" x14ac:dyDescent="0.25">
      <c r="A586" s="44">
        <v>0.99995750000005013</v>
      </c>
      <c r="B586" s="44">
        <f t="shared" si="18"/>
        <v>3.9298468025941999</v>
      </c>
      <c r="C586" s="44">
        <v>3.9298500000000001</v>
      </c>
      <c r="D586" s="44">
        <f t="shared" si="19"/>
        <v>5.4298500000000001</v>
      </c>
    </row>
    <row r="587" spans="1:4" x14ac:dyDescent="0.25">
      <c r="A587" s="44">
        <v>0.99995760000005007</v>
      </c>
      <c r="B587" s="44">
        <f t="shared" si="18"/>
        <v>3.9304132103188314</v>
      </c>
      <c r="C587" s="44">
        <v>3.9304100000000002</v>
      </c>
      <c r="D587" s="44">
        <f t="shared" si="19"/>
        <v>5.4304100000000002</v>
      </c>
    </row>
    <row r="588" spans="1:4" x14ac:dyDescent="0.25">
      <c r="A588" s="44">
        <v>0.99995770000005002</v>
      </c>
      <c r="B588" s="44">
        <f t="shared" si="18"/>
        <v>3.930980881803658</v>
      </c>
      <c r="C588" s="44">
        <v>3.9309799999999999</v>
      </c>
      <c r="D588" s="44">
        <f t="shared" si="19"/>
        <v>5.4309799999999999</v>
      </c>
    </row>
    <row r="589" spans="1:4" x14ac:dyDescent="0.25">
      <c r="A589" s="44">
        <v>0.99995780000004997</v>
      </c>
      <c r="B589" s="44">
        <f t="shared" si="18"/>
        <v>3.9315498228844086</v>
      </c>
      <c r="C589" s="44">
        <v>3.9315500000000001</v>
      </c>
      <c r="D589" s="44">
        <f t="shared" si="19"/>
        <v>5.4315499999999997</v>
      </c>
    </row>
    <row r="590" spans="1:4" x14ac:dyDescent="0.25">
      <c r="A590" s="44">
        <v>0.99995790000004992</v>
      </c>
      <c r="B590" s="44">
        <f t="shared" si="18"/>
        <v>3.9321200394377058</v>
      </c>
      <c r="C590" s="44">
        <v>3.9321199999999998</v>
      </c>
      <c r="D590" s="44">
        <f t="shared" si="19"/>
        <v>5.4321199999999994</v>
      </c>
    </row>
    <row r="591" spans="1:4" x14ac:dyDescent="0.25">
      <c r="A591" s="44">
        <v>0.99995800000004986</v>
      </c>
      <c r="B591" s="44">
        <f t="shared" si="18"/>
        <v>3.9326915373814373</v>
      </c>
      <c r="C591" s="44">
        <v>3.93269</v>
      </c>
      <c r="D591" s="44">
        <f t="shared" si="19"/>
        <v>5.43269</v>
      </c>
    </row>
    <row r="592" spans="1:4" x14ac:dyDescent="0.25">
      <c r="A592" s="44">
        <v>0.99995810000004981</v>
      </c>
      <c r="B592" s="44">
        <f t="shared" si="18"/>
        <v>3.9332643226751571</v>
      </c>
      <c r="C592" s="44">
        <v>3.9332600000000002</v>
      </c>
      <c r="D592" s="44">
        <f t="shared" si="19"/>
        <v>5.4332600000000006</v>
      </c>
    </row>
    <row r="593" spans="1:4" x14ac:dyDescent="0.25">
      <c r="A593" s="44">
        <v>0.99995820000004976</v>
      </c>
      <c r="B593" s="44">
        <f t="shared" si="18"/>
        <v>3.9338384013204748</v>
      </c>
      <c r="C593" s="44">
        <v>3.93384</v>
      </c>
      <c r="D593" s="44">
        <f t="shared" si="19"/>
        <v>5.43384</v>
      </c>
    </row>
    <row r="594" spans="1:4" x14ac:dyDescent="0.25">
      <c r="A594" s="44">
        <v>0.9999583000000497</v>
      </c>
      <c r="B594" s="44">
        <f t="shared" si="18"/>
        <v>3.9344137793614515</v>
      </c>
      <c r="C594" s="44">
        <v>3.9344100000000002</v>
      </c>
      <c r="D594" s="44">
        <f t="shared" si="19"/>
        <v>5.4344099999999997</v>
      </c>
    </row>
    <row r="595" spans="1:4" x14ac:dyDescent="0.25">
      <c r="A595" s="44">
        <v>0.99995840000004965</v>
      </c>
      <c r="B595" s="44">
        <f t="shared" si="18"/>
        <v>3.9349904628850072</v>
      </c>
      <c r="C595" s="44">
        <v>3.93499</v>
      </c>
      <c r="D595" s="44">
        <f t="shared" si="19"/>
        <v>5.43499</v>
      </c>
    </row>
    <row r="596" spans="1:4" x14ac:dyDescent="0.25">
      <c r="A596" s="44">
        <v>0.9999585000000496</v>
      </c>
      <c r="B596" s="44">
        <f t="shared" si="18"/>
        <v>3.9355684580213279</v>
      </c>
      <c r="C596" s="44">
        <v>3.9355699999999998</v>
      </c>
      <c r="D596" s="44">
        <f t="shared" si="19"/>
        <v>5.4355700000000002</v>
      </c>
    </row>
    <row r="597" spans="1:4" x14ac:dyDescent="0.25">
      <c r="A597" s="44">
        <v>0.99995860000004955</v>
      </c>
      <c r="B597" s="44">
        <f t="shared" si="18"/>
        <v>3.9361477709442751</v>
      </c>
      <c r="C597" s="44">
        <v>3.93615</v>
      </c>
      <c r="D597" s="44">
        <f t="shared" si="19"/>
        <v>5.4361499999999996</v>
      </c>
    </row>
    <row r="598" spans="1:4" x14ac:dyDescent="0.25">
      <c r="A598" s="44">
        <v>0.99995870000004949</v>
      </c>
      <c r="B598" s="44">
        <f t="shared" si="18"/>
        <v>3.936728407871807</v>
      </c>
      <c r="C598" s="44">
        <v>3.9367299999999998</v>
      </c>
      <c r="D598" s="44">
        <f t="shared" si="19"/>
        <v>5.4367299999999998</v>
      </c>
    </row>
    <row r="599" spans="1:4" x14ac:dyDescent="0.25">
      <c r="A599" s="44">
        <v>0.99995880000004944</v>
      </c>
      <c r="B599" s="44">
        <f t="shared" si="18"/>
        <v>3.9373103750663985</v>
      </c>
      <c r="C599" s="44">
        <v>3.9373100000000001</v>
      </c>
      <c r="D599" s="44">
        <f t="shared" si="19"/>
        <v>5.4373100000000001</v>
      </c>
    </row>
    <row r="600" spans="1:4" x14ac:dyDescent="0.25">
      <c r="A600" s="44">
        <v>0.99995890000004939</v>
      </c>
      <c r="B600" s="44">
        <f t="shared" si="18"/>
        <v>3.9378936788354721</v>
      </c>
      <c r="C600" s="44">
        <v>3.9378899999999999</v>
      </c>
      <c r="D600" s="44">
        <f t="shared" si="19"/>
        <v>5.4378899999999994</v>
      </c>
    </row>
    <row r="601" spans="1:4" x14ac:dyDescent="0.25">
      <c r="A601" s="44">
        <v>0.99995900000004934</v>
      </c>
      <c r="B601" s="44">
        <f t="shared" si="18"/>
        <v>3.9384783255318294</v>
      </c>
      <c r="C601" s="44">
        <v>3.9384800000000002</v>
      </c>
      <c r="D601" s="44">
        <f t="shared" si="19"/>
        <v>5.4384800000000002</v>
      </c>
    </row>
    <row r="602" spans="1:4" x14ac:dyDescent="0.25">
      <c r="A602" s="44">
        <v>0.99995910000004928</v>
      </c>
      <c r="B602" s="44">
        <f t="shared" si="18"/>
        <v>3.9390643215540906</v>
      </c>
      <c r="C602" s="44">
        <v>3.93906</v>
      </c>
      <c r="D602" s="44">
        <f t="shared" si="19"/>
        <v>5.4390599999999996</v>
      </c>
    </row>
    <row r="603" spans="1:4" x14ac:dyDescent="0.25">
      <c r="A603" s="44">
        <v>0.99995920000004923</v>
      </c>
      <c r="B603" s="44">
        <f t="shared" si="18"/>
        <v>3.9396516733471314</v>
      </c>
      <c r="C603" s="44">
        <v>3.9396499999999999</v>
      </c>
      <c r="D603" s="44">
        <f t="shared" si="19"/>
        <v>5.4396500000000003</v>
      </c>
    </row>
    <row r="604" spans="1:4" x14ac:dyDescent="0.25">
      <c r="A604" s="44">
        <v>0.99995930000004918</v>
      </c>
      <c r="B604" s="44">
        <f t="shared" si="18"/>
        <v>3.940240387402544</v>
      </c>
      <c r="C604" s="44">
        <v>3.9402400000000002</v>
      </c>
      <c r="D604" s="44">
        <f t="shared" si="19"/>
        <v>5.4402400000000002</v>
      </c>
    </row>
    <row r="605" spans="1:4" x14ac:dyDescent="0.25">
      <c r="A605" s="44">
        <v>0.99995940000004913</v>
      </c>
      <c r="B605" s="44">
        <f t="shared" si="18"/>
        <v>3.940830470259078</v>
      </c>
      <c r="C605" s="44">
        <v>3.9408300000000001</v>
      </c>
      <c r="D605" s="44">
        <f t="shared" si="19"/>
        <v>5.4408300000000001</v>
      </c>
    </row>
    <row r="606" spans="1:4" x14ac:dyDescent="0.25">
      <c r="A606" s="44">
        <v>0.99995950000004907</v>
      </c>
      <c r="B606" s="44">
        <f t="shared" si="18"/>
        <v>3.9414219285031176</v>
      </c>
      <c r="C606" s="44">
        <v>3.9414199999999999</v>
      </c>
      <c r="D606" s="44">
        <f t="shared" si="19"/>
        <v>5.4414199999999999</v>
      </c>
    </row>
    <row r="607" spans="1:4" x14ac:dyDescent="0.25">
      <c r="A607" s="44">
        <v>0.99995960000004902</v>
      </c>
      <c r="B607" s="44">
        <f t="shared" si="18"/>
        <v>3.9420147687691243</v>
      </c>
      <c r="C607" s="44">
        <v>3.9420099999999998</v>
      </c>
      <c r="D607" s="44">
        <f t="shared" si="19"/>
        <v>5.4420099999999998</v>
      </c>
    </row>
    <row r="608" spans="1:4" x14ac:dyDescent="0.25">
      <c r="A608" s="44">
        <v>0.99995970000004897</v>
      </c>
      <c r="B608" s="44">
        <f t="shared" si="18"/>
        <v>3.9426089977401286</v>
      </c>
      <c r="C608" s="44">
        <v>3.9426100000000002</v>
      </c>
      <c r="D608" s="44">
        <f t="shared" si="19"/>
        <v>5.4426100000000002</v>
      </c>
    </row>
    <row r="609" spans="1:4" x14ac:dyDescent="0.25">
      <c r="A609" s="44">
        <v>0.99995980000004892</v>
      </c>
      <c r="B609" s="44">
        <f t="shared" si="18"/>
        <v>3.9432046221481967</v>
      </c>
      <c r="C609" s="44">
        <v>3.9432</v>
      </c>
      <c r="D609" s="44">
        <f t="shared" si="19"/>
        <v>5.4432</v>
      </c>
    </row>
    <row r="610" spans="1:4" x14ac:dyDescent="0.25">
      <c r="A610" s="44">
        <v>0.99995990000004886</v>
      </c>
      <c r="B610" s="44">
        <f t="shared" si="18"/>
        <v>3.9438016487749183</v>
      </c>
      <c r="C610" s="44">
        <v>3.9438</v>
      </c>
      <c r="D610" s="44">
        <f t="shared" si="19"/>
        <v>5.4437999999999995</v>
      </c>
    </row>
    <row r="611" spans="1:4" x14ac:dyDescent="0.25">
      <c r="A611" s="44">
        <v>0.99996000000004881</v>
      </c>
      <c r="B611" s="44">
        <f t="shared" si="18"/>
        <v>3.9444000844518921</v>
      </c>
      <c r="C611" s="44">
        <v>3.9443999999999999</v>
      </c>
      <c r="D611" s="44">
        <f t="shared" si="19"/>
        <v>5.4443999999999999</v>
      </c>
    </row>
    <row r="612" spans="1:4" x14ac:dyDescent="0.25">
      <c r="A612" s="44">
        <v>0.99996010000004876</v>
      </c>
      <c r="B612" s="44">
        <f t="shared" si="18"/>
        <v>3.9449999360612189</v>
      </c>
      <c r="C612" s="44">
        <v>3.9449999999999998</v>
      </c>
      <c r="D612" s="44">
        <f t="shared" si="19"/>
        <v>5.4450000000000003</v>
      </c>
    </row>
    <row r="613" spans="1:4" x14ac:dyDescent="0.25">
      <c r="A613" s="44">
        <v>0.9999602000000487</v>
      </c>
      <c r="B613" s="44">
        <f t="shared" si="18"/>
        <v>3.9456012105360134</v>
      </c>
      <c r="C613" s="44">
        <v>3.9456000000000002</v>
      </c>
      <c r="D613" s="44">
        <f t="shared" si="19"/>
        <v>5.4456000000000007</v>
      </c>
    </row>
    <row r="614" spans="1:4" x14ac:dyDescent="0.25">
      <c r="A614" s="44">
        <v>0.99996030000004865</v>
      </c>
      <c r="B614" s="44">
        <f t="shared" si="18"/>
        <v>3.9462039148608983</v>
      </c>
      <c r="C614" s="44">
        <v>3.9462000000000002</v>
      </c>
      <c r="D614" s="44">
        <f t="shared" si="19"/>
        <v>5.4462000000000002</v>
      </c>
    </row>
    <row r="615" spans="1:4" x14ac:dyDescent="0.25">
      <c r="A615" s="44">
        <v>0.9999604000000486</v>
      </c>
      <c r="B615" s="44">
        <f t="shared" si="18"/>
        <v>3.9468080560725252</v>
      </c>
      <c r="C615" s="44">
        <v>3.9468100000000002</v>
      </c>
      <c r="D615" s="44">
        <f t="shared" si="19"/>
        <v>5.4468100000000002</v>
      </c>
    </row>
    <row r="616" spans="1:4" x14ac:dyDescent="0.25">
      <c r="A616" s="44">
        <v>0.99996050000004855</v>
      </c>
      <c r="B616" s="44">
        <f t="shared" si="18"/>
        <v>3.9474136412600966</v>
      </c>
      <c r="C616" s="44">
        <v>3.9474100000000001</v>
      </c>
      <c r="D616" s="44">
        <f t="shared" si="19"/>
        <v>5.4474099999999996</v>
      </c>
    </row>
    <row r="617" spans="1:4" x14ac:dyDescent="0.25">
      <c r="A617" s="44">
        <v>0.99996060000004849</v>
      </c>
      <c r="B617" s="44">
        <f t="shared" si="18"/>
        <v>3.9480206775658884</v>
      </c>
      <c r="C617" s="44">
        <v>3.9480200000000001</v>
      </c>
      <c r="D617" s="44">
        <f t="shared" si="19"/>
        <v>5.4480199999999996</v>
      </c>
    </row>
    <row r="618" spans="1:4" x14ac:dyDescent="0.25">
      <c r="A618" s="44">
        <v>0.99996070000004844</v>
      </c>
      <c r="B618" s="44">
        <f t="shared" si="18"/>
        <v>3.9486291721857834</v>
      </c>
      <c r="C618" s="44">
        <v>3.9486300000000001</v>
      </c>
      <c r="D618" s="44">
        <f t="shared" si="19"/>
        <v>5.4486299999999996</v>
      </c>
    </row>
    <row r="619" spans="1:4" x14ac:dyDescent="0.25">
      <c r="A619" s="44">
        <v>0.99996080000004839</v>
      </c>
      <c r="B619" s="44">
        <f t="shared" si="18"/>
        <v>3.9492391323698151</v>
      </c>
      <c r="C619" s="44">
        <v>3.9492400000000001</v>
      </c>
      <c r="D619" s="44">
        <f t="shared" si="19"/>
        <v>5.4492399999999996</v>
      </c>
    </row>
    <row r="620" spans="1:4" x14ac:dyDescent="0.25">
      <c r="A620" s="44">
        <v>0.99996090000004834</v>
      </c>
      <c r="B620" s="44">
        <f t="shared" si="18"/>
        <v>3.9498505654227105</v>
      </c>
      <c r="C620" s="44">
        <v>3.9498500000000001</v>
      </c>
      <c r="D620" s="44">
        <f t="shared" si="19"/>
        <v>5.4498499999999996</v>
      </c>
    </row>
    <row r="621" spans="1:4" x14ac:dyDescent="0.25">
      <c r="A621" s="44">
        <v>0.99996100000004828</v>
      </c>
      <c r="B621" s="44">
        <f t="shared" si="18"/>
        <v>3.9504634787044495</v>
      </c>
      <c r="C621" s="44">
        <v>3.9504600000000001</v>
      </c>
      <c r="D621" s="44">
        <f t="shared" si="19"/>
        <v>5.4504599999999996</v>
      </c>
    </row>
    <row r="622" spans="1:4" x14ac:dyDescent="0.25">
      <c r="A622" s="44">
        <v>0.99996110000004823</v>
      </c>
      <c r="B622" s="44">
        <f t="shared" si="18"/>
        <v>3.9510778796308204</v>
      </c>
      <c r="C622" s="44">
        <v>3.9510800000000001</v>
      </c>
      <c r="D622" s="44">
        <f t="shared" si="19"/>
        <v>5.4510800000000001</v>
      </c>
    </row>
    <row r="623" spans="1:4" x14ac:dyDescent="0.25">
      <c r="A623" s="44">
        <v>0.99996120000004818</v>
      </c>
      <c r="B623" s="44">
        <f t="shared" si="18"/>
        <v>3.9516937756739874</v>
      </c>
      <c r="C623" s="44">
        <v>3.9516900000000001</v>
      </c>
      <c r="D623" s="44">
        <f t="shared" si="19"/>
        <v>5.4516900000000001</v>
      </c>
    </row>
    <row r="624" spans="1:4" x14ac:dyDescent="0.25">
      <c r="A624" s="44">
        <v>0.99996130000004813</v>
      </c>
      <c r="B624" s="44">
        <f t="shared" si="18"/>
        <v>3.9523111743630728</v>
      </c>
      <c r="C624" s="44">
        <v>3.9523100000000002</v>
      </c>
      <c r="D624" s="44">
        <f t="shared" si="19"/>
        <v>5.4523100000000007</v>
      </c>
    </row>
    <row r="625" spans="1:4" x14ac:dyDescent="0.25">
      <c r="A625" s="44">
        <v>0.99996140000004807</v>
      </c>
      <c r="B625" s="44">
        <f t="shared" si="18"/>
        <v>3.9529300832847358</v>
      </c>
      <c r="C625" s="44">
        <v>3.9529299999999998</v>
      </c>
      <c r="D625" s="44">
        <f t="shared" si="19"/>
        <v>5.4529300000000003</v>
      </c>
    </row>
    <row r="626" spans="1:4" x14ac:dyDescent="0.25">
      <c r="A626" s="44">
        <v>0.99996150000004802</v>
      </c>
      <c r="B626" s="44">
        <f t="shared" si="18"/>
        <v>3.9535505100837587</v>
      </c>
      <c r="C626" s="44">
        <v>3.9535499999999999</v>
      </c>
      <c r="D626" s="44">
        <f t="shared" si="19"/>
        <v>5.4535499999999999</v>
      </c>
    </row>
    <row r="627" spans="1:4" x14ac:dyDescent="0.25">
      <c r="A627" s="44">
        <v>0.99996160000004797</v>
      </c>
      <c r="B627" s="44">
        <f t="shared" si="18"/>
        <v>3.9541724624636538</v>
      </c>
      <c r="C627" s="44">
        <v>3.95417</v>
      </c>
      <c r="D627" s="44">
        <f t="shared" si="19"/>
        <v>5.4541699999999995</v>
      </c>
    </row>
    <row r="628" spans="1:4" x14ac:dyDescent="0.25">
      <c r="A628" s="44">
        <v>0.99996170000004792</v>
      </c>
      <c r="B628" s="44">
        <f t="shared" si="18"/>
        <v>3.9547959481872588</v>
      </c>
      <c r="C628" s="44">
        <v>3.9548000000000001</v>
      </c>
      <c r="D628" s="44">
        <f t="shared" si="19"/>
        <v>5.4548000000000005</v>
      </c>
    </row>
    <row r="629" spans="1:4" x14ac:dyDescent="0.25">
      <c r="A629" s="44">
        <v>0.99996180000004786</v>
      </c>
      <c r="B629" s="44">
        <f t="shared" si="18"/>
        <v>3.9554209750773608</v>
      </c>
      <c r="C629" s="44">
        <v>3.9554200000000002</v>
      </c>
      <c r="D629" s="44">
        <f t="shared" si="19"/>
        <v>5.4554200000000002</v>
      </c>
    </row>
    <row r="630" spans="1:4" x14ac:dyDescent="0.25">
      <c r="A630" s="44">
        <v>0.99996190000004781</v>
      </c>
      <c r="B630" s="44">
        <f t="shared" si="18"/>
        <v>3.9560475510173081</v>
      </c>
      <c r="C630" s="44">
        <v>3.9560499999999998</v>
      </c>
      <c r="D630" s="44">
        <f t="shared" si="19"/>
        <v>5.4560499999999994</v>
      </c>
    </row>
    <row r="631" spans="1:4" x14ac:dyDescent="0.25">
      <c r="A631" s="44">
        <v>0.99996200000004776</v>
      </c>
      <c r="B631" s="44">
        <f t="shared" si="18"/>
        <v>3.9566756839516466</v>
      </c>
      <c r="C631" s="44">
        <v>3.95668</v>
      </c>
      <c r="D631" s="44">
        <f t="shared" si="19"/>
        <v>5.4566800000000004</v>
      </c>
    </row>
    <row r="632" spans="1:4" x14ac:dyDescent="0.25">
      <c r="A632" s="44">
        <v>0.9999621000000477</v>
      </c>
      <c r="B632" s="44">
        <f t="shared" si="18"/>
        <v>3.9573053818867536</v>
      </c>
      <c r="C632" s="44">
        <v>3.9573100000000001</v>
      </c>
      <c r="D632" s="44">
        <f t="shared" si="19"/>
        <v>5.4573099999999997</v>
      </c>
    </row>
    <row r="633" spans="1:4" x14ac:dyDescent="0.25">
      <c r="A633" s="44">
        <v>0.99996220000004765</v>
      </c>
      <c r="B633" s="44">
        <f t="shared" si="18"/>
        <v>3.9579366528914859</v>
      </c>
      <c r="C633" s="44">
        <v>3.9579399999999998</v>
      </c>
      <c r="D633" s="44">
        <f t="shared" si="19"/>
        <v>5.4579399999999998</v>
      </c>
    </row>
    <row r="634" spans="1:4" x14ac:dyDescent="0.25">
      <c r="A634" s="44">
        <v>0.9999623000000476</v>
      </c>
      <c r="B634" s="44">
        <f t="shared" si="18"/>
        <v>3.958569505097834</v>
      </c>
      <c r="C634" s="44">
        <v>3.9585699999999999</v>
      </c>
      <c r="D634" s="44">
        <f t="shared" si="19"/>
        <v>5.4585699999999999</v>
      </c>
    </row>
    <row r="635" spans="1:4" x14ac:dyDescent="0.25">
      <c r="A635" s="44">
        <v>0.99996240000004755</v>
      </c>
      <c r="B635" s="44">
        <f t="shared" si="18"/>
        <v>3.9592039467015843</v>
      </c>
      <c r="C635" s="44">
        <v>3.9592000000000001</v>
      </c>
      <c r="D635" s="44">
        <f t="shared" si="19"/>
        <v>5.4592000000000001</v>
      </c>
    </row>
    <row r="636" spans="1:4" x14ac:dyDescent="0.25">
      <c r="A636" s="44">
        <v>0.99996250000004749</v>
      </c>
      <c r="B636" s="44">
        <f t="shared" si="18"/>
        <v>3.9598399859629909</v>
      </c>
      <c r="C636" s="44">
        <v>3.9598399999999998</v>
      </c>
      <c r="D636" s="44">
        <f t="shared" si="19"/>
        <v>5.4598399999999998</v>
      </c>
    </row>
    <row r="637" spans="1:4" x14ac:dyDescent="0.25">
      <c r="A637" s="44">
        <v>0.99996260000004744</v>
      </c>
      <c r="B637" s="44">
        <f t="shared" si="18"/>
        <v>3.9604776312074619</v>
      </c>
      <c r="C637" s="44">
        <v>3.96048</v>
      </c>
      <c r="D637" s="44">
        <f t="shared" si="19"/>
        <v>5.4604800000000004</v>
      </c>
    </row>
    <row r="638" spans="1:4" x14ac:dyDescent="0.25">
      <c r="A638" s="44">
        <v>0.99996270000004739</v>
      </c>
      <c r="B638" s="44">
        <f t="shared" si="18"/>
        <v>3.9611168908262382</v>
      </c>
      <c r="C638" s="44">
        <v>3.9611200000000002</v>
      </c>
      <c r="D638" s="44">
        <f t="shared" si="19"/>
        <v>5.4611200000000002</v>
      </c>
    </row>
    <row r="639" spans="1:4" x14ac:dyDescent="0.25">
      <c r="A639" s="44">
        <v>0.99996280000004734</v>
      </c>
      <c r="B639" s="44">
        <f t="shared" si="18"/>
        <v>3.9617577732771032</v>
      </c>
      <c r="C639" s="44">
        <v>3.9617599999999999</v>
      </c>
      <c r="D639" s="44">
        <f t="shared" si="19"/>
        <v>5.4617599999999999</v>
      </c>
    </row>
    <row r="640" spans="1:4" x14ac:dyDescent="0.25">
      <c r="A640" s="44">
        <v>0.99996290000004728</v>
      </c>
      <c r="B640" s="44">
        <f t="shared" si="18"/>
        <v>3.9624002870850865</v>
      </c>
      <c r="C640" s="44">
        <v>3.9624000000000001</v>
      </c>
      <c r="D640" s="44">
        <f t="shared" si="19"/>
        <v>5.4624000000000006</v>
      </c>
    </row>
    <row r="641" spans="1:4" x14ac:dyDescent="0.25">
      <c r="A641" s="44">
        <v>0.99996300000004723</v>
      </c>
      <c r="B641" s="44">
        <f t="shared" ref="B641:B704" si="20">NORMSINV(A641)</f>
        <v>3.9630444408431815</v>
      </c>
      <c r="C641" s="44">
        <v>3.9630399999999999</v>
      </c>
      <c r="D641" s="44">
        <f t="shared" ref="D641:D704" si="21">C641+1.5</f>
        <v>5.4630399999999995</v>
      </c>
    </row>
    <row r="642" spans="1:4" x14ac:dyDescent="0.25">
      <c r="A642" s="44">
        <v>0.99996310000004718</v>
      </c>
      <c r="B642" s="44">
        <f t="shared" si="20"/>
        <v>3.9636902432130743</v>
      </c>
      <c r="C642" s="44">
        <v>3.9636900000000002</v>
      </c>
      <c r="D642" s="44">
        <f t="shared" si="21"/>
        <v>5.4636899999999997</v>
      </c>
    </row>
    <row r="643" spans="1:4" x14ac:dyDescent="0.25">
      <c r="A643" s="44">
        <v>0.99996320000004713</v>
      </c>
      <c r="B643" s="44">
        <f t="shared" si="20"/>
        <v>3.9643377029258797</v>
      </c>
      <c r="C643" s="44">
        <v>3.96434</v>
      </c>
      <c r="D643" s="44">
        <f t="shared" si="21"/>
        <v>5.46434</v>
      </c>
    </row>
    <row r="644" spans="1:4" x14ac:dyDescent="0.25">
      <c r="A644" s="44">
        <v>0.99996330000004707</v>
      </c>
      <c r="B644" s="44">
        <f t="shared" si="20"/>
        <v>3.9649868287828891</v>
      </c>
      <c r="C644" s="44">
        <v>3.9649899999999998</v>
      </c>
      <c r="D644" s="44">
        <f t="shared" si="21"/>
        <v>5.4649900000000002</v>
      </c>
    </row>
    <row r="645" spans="1:4" x14ac:dyDescent="0.25">
      <c r="A645" s="44">
        <v>0.99996340000004702</v>
      </c>
      <c r="B645" s="44">
        <f t="shared" si="20"/>
        <v>3.9656376296563294</v>
      </c>
      <c r="C645" s="44">
        <v>3.9656400000000001</v>
      </c>
      <c r="D645" s="44">
        <f t="shared" si="21"/>
        <v>5.4656400000000005</v>
      </c>
    </row>
    <row r="646" spans="1:4" x14ac:dyDescent="0.25">
      <c r="A646" s="44">
        <v>0.99996350000004697</v>
      </c>
      <c r="B646" s="44">
        <f t="shared" si="20"/>
        <v>3.9662901144901266</v>
      </c>
      <c r="C646" s="44">
        <v>3.9662899999999999</v>
      </c>
      <c r="D646" s="44">
        <f t="shared" si="21"/>
        <v>5.4662899999999999</v>
      </c>
    </row>
    <row r="647" spans="1:4" x14ac:dyDescent="0.25">
      <c r="A647" s="44">
        <v>0.99996360000004691</v>
      </c>
      <c r="B647" s="44">
        <f t="shared" si="20"/>
        <v>3.966944292300687</v>
      </c>
      <c r="C647" s="44">
        <v>3.9669400000000001</v>
      </c>
      <c r="D647" s="44">
        <f t="shared" si="21"/>
        <v>5.4669400000000001</v>
      </c>
    </row>
    <row r="648" spans="1:4" x14ac:dyDescent="0.25">
      <c r="A648" s="44">
        <v>0.99996370000004686</v>
      </c>
      <c r="B648" s="44">
        <f t="shared" si="20"/>
        <v>3.9676001721776863</v>
      </c>
      <c r="C648" s="44">
        <v>3.9676</v>
      </c>
      <c r="D648" s="44">
        <f t="shared" si="21"/>
        <v>5.4676</v>
      </c>
    </row>
    <row r="649" spans="1:4" x14ac:dyDescent="0.25">
      <c r="A649" s="44">
        <v>0.99996380000004681</v>
      </c>
      <c r="B649" s="44">
        <f t="shared" si="20"/>
        <v>3.9682577632848632</v>
      </c>
      <c r="C649" s="44">
        <v>3.9682599999999999</v>
      </c>
      <c r="D649" s="44">
        <f t="shared" si="21"/>
        <v>5.4682599999999999</v>
      </c>
    </row>
    <row r="650" spans="1:4" x14ac:dyDescent="0.25">
      <c r="A650" s="44">
        <v>0.99996390000004676</v>
      </c>
      <c r="B650" s="44">
        <f t="shared" si="20"/>
        <v>3.9689170748608409</v>
      </c>
      <c r="C650" s="44">
        <v>3.9689199999999998</v>
      </c>
      <c r="D650" s="44">
        <f t="shared" si="21"/>
        <v>5.4689199999999998</v>
      </c>
    </row>
    <row r="651" spans="1:4" x14ac:dyDescent="0.25">
      <c r="A651" s="44">
        <v>0.9999640000000467</v>
      </c>
      <c r="B651" s="44">
        <f t="shared" si="20"/>
        <v>3.9695781162199366</v>
      </c>
      <c r="C651" s="44">
        <v>3.9695800000000001</v>
      </c>
      <c r="D651" s="44">
        <f t="shared" si="21"/>
        <v>5.4695800000000006</v>
      </c>
    </row>
    <row r="652" spans="1:4" x14ac:dyDescent="0.25">
      <c r="A652" s="44">
        <v>0.99996410000004665</v>
      </c>
      <c r="B652" s="44">
        <f t="shared" si="20"/>
        <v>3.9702408967530034</v>
      </c>
      <c r="C652" s="44">
        <v>3.97024</v>
      </c>
      <c r="D652" s="44">
        <f t="shared" si="21"/>
        <v>5.4702400000000004</v>
      </c>
    </row>
    <row r="653" spans="1:4" x14ac:dyDescent="0.25">
      <c r="A653" s="44">
        <v>0.9999642000000466</v>
      </c>
      <c r="B653" s="44">
        <f t="shared" si="20"/>
        <v>3.9709054259282692</v>
      </c>
      <c r="C653" s="44">
        <v>3.9709099999999999</v>
      </c>
      <c r="D653" s="44">
        <f t="shared" si="21"/>
        <v>5.4709099999999999</v>
      </c>
    </row>
    <row r="654" spans="1:4" x14ac:dyDescent="0.25">
      <c r="A654" s="44">
        <v>0.99996430000004655</v>
      </c>
      <c r="B654" s="44">
        <f t="shared" si="20"/>
        <v>3.9715717132921924</v>
      </c>
      <c r="C654" s="44">
        <v>3.9715699999999998</v>
      </c>
      <c r="D654" s="44">
        <f t="shared" si="21"/>
        <v>5.4715699999999998</v>
      </c>
    </row>
    <row r="655" spans="1:4" x14ac:dyDescent="0.25">
      <c r="A655" s="44">
        <v>0.99996440000004649</v>
      </c>
      <c r="B655" s="44">
        <f t="shared" si="20"/>
        <v>3.972239768470335</v>
      </c>
      <c r="C655" s="44">
        <v>3.9722400000000002</v>
      </c>
      <c r="D655" s="44">
        <f t="shared" si="21"/>
        <v>5.4722400000000002</v>
      </c>
    </row>
    <row r="656" spans="1:4" x14ac:dyDescent="0.25">
      <c r="A656" s="44">
        <v>0.99996450000004644</v>
      </c>
      <c r="B656" s="44">
        <f t="shared" si="20"/>
        <v>3.9729096011682401</v>
      </c>
      <c r="C656" s="44">
        <v>3.9729100000000002</v>
      </c>
      <c r="D656" s="44">
        <f t="shared" si="21"/>
        <v>5.4729100000000006</v>
      </c>
    </row>
    <row r="657" spans="1:4" x14ac:dyDescent="0.25">
      <c r="A657" s="44">
        <v>0.99996460000004639</v>
      </c>
      <c r="B657" s="44">
        <f t="shared" si="20"/>
        <v>3.9735812211723189</v>
      </c>
      <c r="C657" s="44">
        <v>3.9735800000000001</v>
      </c>
      <c r="D657" s="44">
        <f t="shared" si="21"/>
        <v>5.4735800000000001</v>
      </c>
    </row>
    <row r="658" spans="1:4" x14ac:dyDescent="0.25">
      <c r="A658" s="44">
        <v>0.99996470000004634</v>
      </c>
      <c r="B658" s="44">
        <f t="shared" si="20"/>
        <v>3.9742546383507675</v>
      </c>
      <c r="C658" s="44">
        <v>3.9742500000000001</v>
      </c>
      <c r="D658" s="44">
        <f t="shared" si="21"/>
        <v>5.4742499999999996</v>
      </c>
    </row>
    <row r="659" spans="1:4" x14ac:dyDescent="0.25">
      <c r="A659" s="44">
        <v>0.99996480000004628</v>
      </c>
      <c r="B659" s="44">
        <f t="shared" si="20"/>
        <v>3.9749298626544709</v>
      </c>
      <c r="C659" s="44">
        <v>3.9749300000000001</v>
      </c>
      <c r="D659" s="44">
        <f t="shared" si="21"/>
        <v>5.4749300000000005</v>
      </c>
    </row>
    <row r="660" spans="1:4" x14ac:dyDescent="0.25">
      <c r="A660" s="44">
        <v>0.99996490000004623</v>
      </c>
      <c r="B660" s="44">
        <f t="shared" si="20"/>
        <v>3.9756069041179458</v>
      </c>
      <c r="C660" s="44">
        <v>3.9756100000000001</v>
      </c>
      <c r="D660" s="44">
        <f t="shared" si="21"/>
        <v>5.4756099999999996</v>
      </c>
    </row>
    <row r="661" spans="1:4" x14ac:dyDescent="0.25">
      <c r="A661" s="44">
        <v>0.99996500000004618</v>
      </c>
      <c r="B661" s="44">
        <f t="shared" si="20"/>
        <v>3.9762857728602716</v>
      </c>
      <c r="C661" s="44">
        <v>3.9762900000000001</v>
      </c>
      <c r="D661" s="44">
        <f t="shared" si="21"/>
        <v>5.4762900000000005</v>
      </c>
    </row>
    <row r="662" spans="1:4" x14ac:dyDescent="0.25">
      <c r="A662" s="44">
        <v>0.99996510000004613</v>
      </c>
      <c r="B662" s="44">
        <f t="shared" si="20"/>
        <v>3.976966479086061</v>
      </c>
      <c r="C662" s="44">
        <v>3.9769700000000001</v>
      </c>
      <c r="D662" s="44">
        <f t="shared" si="21"/>
        <v>5.4769699999999997</v>
      </c>
    </row>
    <row r="663" spans="1:4" x14ac:dyDescent="0.25">
      <c r="A663" s="44">
        <v>0.99996520000004607</v>
      </c>
      <c r="B663" s="44">
        <f t="shared" si="20"/>
        <v>3.9776490330864203</v>
      </c>
      <c r="C663" s="44">
        <v>3.9776500000000001</v>
      </c>
      <c r="D663" s="44">
        <f t="shared" si="21"/>
        <v>5.4776500000000006</v>
      </c>
    </row>
    <row r="664" spans="1:4" x14ac:dyDescent="0.25">
      <c r="A664" s="44">
        <v>0.99996530000004602</v>
      </c>
      <c r="B664" s="44">
        <f t="shared" si="20"/>
        <v>3.9783334452399388</v>
      </c>
      <c r="C664" s="44">
        <v>3.9783300000000001</v>
      </c>
      <c r="D664" s="44">
        <f t="shared" si="21"/>
        <v>5.4783299999999997</v>
      </c>
    </row>
    <row r="665" spans="1:4" x14ac:dyDescent="0.25">
      <c r="A665" s="44">
        <v>0.99996540000004597</v>
      </c>
      <c r="B665" s="44">
        <f t="shared" si="20"/>
        <v>3.9790197260136875</v>
      </c>
      <c r="C665" s="44">
        <v>3.9790199999999998</v>
      </c>
      <c r="D665" s="44">
        <f t="shared" si="21"/>
        <v>5.4790200000000002</v>
      </c>
    </row>
    <row r="666" spans="1:4" x14ac:dyDescent="0.25">
      <c r="A666" s="44">
        <v>0.99996550000004591</v>
      </c>
      <c r="B666" s="44">
        <f t="shared" si="20"/>
        <v>3.9797078859642285</v>
      </c>
      <c r="C666" s="44">
        <v>3.9797099999999999</v>
      </c>
      <c r="D666" s="44">
        <f t="shared" si="21"/>
        <v>5.4797099999999999</v>
      </c>
    </row>
    <row r="667" spans="1:4" x14ac:dyDescent="0.25">
      <c r="A667" s="44">
        <v>0.99996560000004586</v>
      </c>
      <c r="B667" s="44">
        <f t="shared" si="20"/>
        <v>3.9803979357386456</v>
      </c>
      <c r="C667" s="44">
        <v>3.9803999999999999</v>
      </c>
      <c r="D667" s="44">
        <f t="shared" si="21"/>
        <v>5.4803999999999995</v>
      </c>
    </row>
    <row r="668" spans="1:4" x14ac:dyDescent="0.25">
      <c r="A668" s="44">
        <v>0.99996570000004581</v>
      </c>
      <c r="B668" s="44">
        <f t="shared" si="20"/>
        <v>3.981089886075587</v>
      </c>
      <c r="C668" s="44">
        <v>3.98109</v>
      </c>
      <c r="D668" s="44">
        <f t="shared" si="21"/>
        <v>5.48109</v>
      </c>
    </row>
    <row r="669" spans="1:4" x14ac:dyDescent="0.25">
      <c r="A669" s="44">
        <v>0.99996580000004576</v>
      </c>
      <c r="B669" s="44">
        <f t="shared" si="20"/>
        <v>3.9817837478063183</v>
      </c>
      <c r="C669" s="44">
        <v>3.9817800000000001</v>
      </c>
      <c r="D669" s="44">
        <f t="shared" si="21"/>
        <v>5.4817800000000005</v>
      </c>
    </row>
    <row r="670" spans="1:4" x14ac:dyDescent="0.25">
      <c r="A670" s="44">
        <v>0.9999659000000457</v>
      </c>
      <c r="B670" s="44">
        <f t="shared" si="20"/>
        <v>3.9824795318558017</v>
      </c>
      <c r="C670" s="44">
        <v>3.9824799999999998</v>
      </c>
      <c r="D670" s="44">
        <f t="shared" si="21"/>
        <v>5.4824799999999998</v>
      </c>
    </row>
    <row r="671" spans="1:4" x14ac:dyDescent="0.25">
      <c r="A671" s="44">
        <v>0.99996600000004565</v>
      </c>
      <c r="B671" s="44">
        <f t="shared" si="20"/>
        <v>3.9831772492437842</v>
      </c>
      <c r="C671" s="44">
        <v>3.9831799999999999</v>
      </c>
      <c r="D671" s="44">
        <f t="shared" si="21"/>
        <v>5.4831799999999999</v>
      </c>
    </row>
    <row r="672" spans="1:4" x14ac:dyDescent="0.25">
      <c r="A672" s="44">
        <v>0.9999661000000456</v>
      </c>
      <c r="B672" s="44">
        <f t="shared" si="20"/>
        <v>3.9838769110858898</v>
      </c>
      <c r="C672" s="44">
        <v>3.9838800000000001</v>
      </c>
      <c r="D672" s="44">
        <f t="shared" si="21"/>
        <v>5.4838800000000001</v>
      </c>
    </row>
    <row r="673" spans="1:4" x14ac:dyDescent="0.25">
      <c r="A673" s="44">
        <v>0.99996620000004555</v>
      </c>
      <c r="B673" s="44">
        <f t="shared" si="20"/>
        <v>3.9845785285947573</v>
      </c>
      <c r="C673" s="44">
        <v>3.9845799999999998</v>
      </c>
      <c r="D673" s="44">
        <f t="shared" si="21"/>
        <v>5.4845799999999993</v>
      </c>
    </row>
    <row r="674" spans="1:4" x14ac:dyDescent="0.25">
      <c r="A674" s="44">
        <v>0.99996630000004549</v>
      </c>
      <c r="B674" s="44">
        <f t="shared" si="20"/>
        <v>3.9852821130811638</v>
      </c>
      <c r="C674" s="44">
        <v>3.9852799999999999</v>
      </c>
      <c r="D674" s="44">
        <f t="shared" si="21"/>
        <v>5.4852799999999995</v>
      </c>
    </row>
    <row r="675" spans="1:4" x14ac:dyDescent="0.25">
      <c r="A675" s="44">
        <v>0.99996640000004544</v>
      </c>
      <c r="B675" s="44">
        <f t="shared" si="20"/>
        <v>3.9859876759551853</v>
      </c>
      <c r="C675" s="44">
        <v>3.9859900000000001</v>
      </c>
      <c r="D675" s="44">
        <f t="shared" si="21"/>
        <v>5.4859900000000001</v>
      </c>
    </row>
    <row r="676" spans="1:4" x14ac:dyDescent="0.25">
      <c r="A676" s="44">
        <v>0.99996650000004539</v>
      </c>
      <c r="B676" s="44">
        <f t="shared" si="20"/>
        <v>3.9866952287273687</v>
      </c>
      <c r="C676" s="44">
        <v>3.9866999999999999</v>
      </c>
      <c r="D676" s="44">
        <f t="shared" si="21"/>
        <v>5.4866999999999999</v>
      </c>
    </row>
    <row r="677" spans="1:4" x14ac:dyDescent="0.25">
      <c r="A677" s="44">
        <v>0.99996660000004534</v>
      </c>
      <c r="B677" s="44">
        <f t="shared" si="20"/>
        <v>3.9874047830099091</v>
      </c>
      <c r="C677" s="44">
        <v>3.9874000000000001</v>
      </c>
      <c r="D677" s="44">
        <f t="shared" si="21"/>
        <v>5.4874000000000001</v>
      </c>
    </row>
    <row r="678" spans="1:4" x14ac:dyDescent="0.25">
      <c r="A678" s="44">
        <v>0.99996670000004528</v>
      </c>
      <c r="B678" s="44">
        <f t="shared" si="20"/>
        <v>3.9881163505178714</v>
      </c>
      <c r="C678" s="44">
        <v>3.9881199999999999</v>
      </c>
      <c r="D678" s="44">
        <f t="shared" si="21"/>
        <v>5.4881200000000003</v>
      </c>
    </row>
    <row r="679" spans="1:4" x14ac:dyDescent="0.25">
      <c r="A679" s="44">
        <v>0.99996680000004523</v>
      </c>
      <c r="B679" s="44">
        <f t="shared" si="20"/>
        <v>3.9888299430703955</v>
      </c>
      <c r="C679" s="44">
        <v>3.9888300000000001</v>
      </c>
      <c r="D679" s="44">
        <f t="shared" si="21"/>
        <v>5.4888300000000001</v>
      </c>
    </row>
    <row r="680" spans="1:4" x14ac:dyDescent="0.25">
      <c r="A680" s="44">
        <v>0.99996690000004518</v>
      </c>
      <c r="B680" s="44">
        <f t="shared" si="20"/>
        <v>3.9895455725919589</v>
      </c>
      <c r="C680" s="44">
        <v>3.9895499999999999</v>
      </c>
      <c r="D680" s="44">
        <f t="shared" si="21"/>
        <v>5.4895499999999995</v>
      </c>
    </row>
    <row r="681" spans="1:4" x14ac:dyDescent="0.25">
      <c r="A681" s="44">
        <v>0.99996700000004513</v>
      </c>
      <c r="B681" s="44">
        <f t="shared" si="20"/>
        <v>3.9902632511136198</v>
      </c>
      <c r="C681" s="44">
        <v>3.9902600000000001</v>
      </c>
      <c r="D681" s="44">
        <f t="shared" si="21"/>
        <v>5.4902600000000001</v>
      </c>
    </row>
    <row r="682" spans="1:4" x14ac:dyDescent="0.25">
      <c r="A682" s="44">
        <v>0.99996710000004507</v>
      </c>
      <c r="B682" s="44">
        <f t="shared" si="20"/>
        <v>3.9909829907743051</v>
      </c>
      <c r="C682" s="44">
        <v>3.99098</v>
      </c>
      <c r="D682" s="44">
        <f t="shared" si="21"/>
        <v>5.4909800000000004</v>
      </c>
    </row>
    <row r="683" spans="1:4" x14ac:dyDescent="0.25">
      <c r="A683" s="44">
        <v>0.99996720000004502</v>
      </c>
      <c r="B683" s="44">
        <f t="shared" si="20"/>
        <v>3.9917048038221075</v>
      </c>
      <c r="C683" s="44">
        <v>3.9916999999999998</v>
      </c>
      <c r="D683" s="44">
        <f t="shared" si="21"/>
        <v>5.4916999999999998</v>
      </c>
    </row>
    <row r="684" spans="1:4" x14ac:dyDescent="0.25">
      <c r="A684" s="44">
        <v>0.99996730000004497</v>
      </c>
      <c r="B684" s="44">
        <f t="shared" si="20"/>
        <v>3.9924287026156051</v>
      </c>
      <c r="C684" s="44">
        <v>3.9924300000000001</v>
      </c>
      <c r="D684" s="44">
        <f t="shared" si="21"/>
        <v>5.4924300000000006</v>
      </c>
    </row>
    <row r="685" spans="1:4" x14ac:dyDescent="0.25">
      <c r="A685" s="44">
        <v>0.99996740000004491</v>
      </c>
      <c r="B685" s="44">
        <f t="shared" si="20"/>
        <v>3.9931546996251983</v>
      </c>
      <c r="C685" s="44">
        <v>3.99315</v>
      </c>
      <c r="D685" s="44">
        <f t="shared" si="21"/>
        <v>5.49315</v>
      </c>
    </row>
    <row r="686" spans="1:4" x14ac:dyDescent="0.25">
      <c r="A686" s="44">
        <v>0.99996750000004486</v>
      </c>
      <c r="B686" s="44">
        <f t="shared" si="20"/>
        <v>3.9938828074344674</v>
      </c>
      <c r="C686" s="44">
        <v>3.9938799999999999</v>
      </c>
      <c r="D686" s="44">
        <f t="shared" si="21"/>
        <v>5.4938799999999999</v>
      </c>
    </row>
    <row r="687" spans="1:4" x14ac:dyDescent="0.25">
      <c r="A687" s="44">
        <v>0.99996760000004481</v>
      </c>
      <c r="B687" s="44">
        <f t="shared" si="20"/>
        <v>3.9946130387415568</v>
      </c>
      <c r="C687" s="44">
        <v>3.9946100000000002</v>
      </c>
      <c r="D687" s="44">
        <f t="shared" si="21"/>
        <v>5.4946099999999998</v>
      </c>
    </row>
    <row r="688" spans="1:4" x14ac:dyDescent="0.25">
      <c r="A688" s="44">
        <v>0.99996770000004476</v>
      </c>
      <c r="B688" s="44">
        <f t="shared" si="20"/>
        <v>3.9953454063605682</v>
      </c>
      <c r="C688" s="44">
        <v>3.9953500000000002</v>
      </c>
      <c r="D688" s="44">
        <f t="shared" si="21"/>
        <v>5.4953500000000002</v>
      </c>
    </row>
    <row r="689" spans="1:4" x14ac:dyDescent="0.25">
      <c r="A689" s="44">
        <v>0.9999678000000447</v>
      </c>
      <c r="B689" s="44">
        <f t="shared" si="20"/>
        <v>3.9960799232229971</v>
      </c>
      <c r="C689" s="44">
        <v>3.9960800000000001</v>
      </c>
      <c r="D689" s="44">
        <f t="shared" si="21"/>
        <v>5.4960800000000001</v>
      </c>
    </row>
    <row r="690" spans="1:4" x14ac:dyDescent="0.25">
      <c r="A690" s="44">
        <v>0.99996790000004465</v>
      </c>
      <c r="B690" s="44">
        <f t="shared" si="20"/>
        <v>3.996816602379158</v>
      </c>
      <c r="C690" s="44">
        <v>3.99682</v>
      </c>
      <c r="D690" s="44">
        <f t="shared" si="21"/>
        <v>5.4968199999999996</v>
      </c>
    </row>
    <row r="691" spans="1:4" x14ac:dyDescent="0.25">
      <c r="A691" s="44">
        <v>0.9999680000000446</v>
      </c>
      <c r="B691" s="44">
        <f t="shared" si="20"/>
        <v>3.9975554569996654</v>
      </c>
      <c r="C691" s="44">
        <v>3.99756</v>
      </c>
      <c r="D691" s="44">
        <f t="shared" si="21"/>
        <v>5.49756</v>
      </c>
    </row>
    <row r="692" spans="1:4" x14ac:dyDescent="0.25">
      <c r="A692" s="44">
        <v>0.99996810000004455</v>
      </c>
      <c r="B692" s="44">
        <f t="shared" si="20"/>
        <v>3.9982965003769171</v>
      </c>
      <c r="C692" s="44">
        <v>3.9983</v>
      </c>
      <c r="D692" s="44">
        <f t="shared" si="21"/>
        <v>5.4983000000000004</v>
      </c>
    </row>
    <row r="693" spans="1:4" x14ac:dyDescent="0.25">
      <c r="A693" s="44">
        <v>0.99996820000004449</v>
      </c>
      <c r="B693" s="44">
        <f t="shared" si="20"/>
        <v>3.999039745926606</v>
      </c>
      <c r="C693" s="44">
        <v>3.9990399999999999</v>
      </c>
      <c r="D693" s="44">
        <f t="shared" si="21"/>
        <v>5.4990399999999999</v>
      </c>
    </row>
    <row r="694" spans="1:4" x14ac:dyDescent="0.25">
      <c r="A694" s="44">
        <v>0.99996830000004444</v>
      </c>
      <c r="B694" s="44">
        <f t="shared" si="20"/>
        <v>3.9997852071892654</v>
      </c>
      <c r="C694" s="44">
        <v>3.99979</v>
      </c>
      <c r="D694" s="44">
        <f t="shared" si="21"/>
        <v>5.49979</v>
      </c>
    </row>
    <row r="695" spans="1:4" x14ac:dyDescent="0.25">
      <c r="A695" s="44">
        <v>0.99996840000004439</v>
      </c>
      <c r="B695" s="44">
        <f t="shared" si="20"/>
        <v>4.0005328978318131</v>
      </c>
      <c r="C695" s="44">
        <v>4.0005300000000004</v>
      </c>
      <c r="D695" s="44">
        <f t="shared" si="21"/>
        <v>5.5005300000000004</v>
      </c>
    </row>
    <row r="696" spans="1:4" x14ac:dyDescent="0.25">
      <c r="A696" s="44">
        <v>0.99996850000004434</v>
      </c>
      <c r="B696" s="44">
        <f t="shared" si="20"/>
        <v>4.0012828316491484</v>
      </c>
      <c r="C696" s="44">
        <v>4.0012800000000004</v>
      </c>
      <c r="D696" s="44">
        <f t="shared" si="21"/>
        <v>5.5012800000000004</v>
      </c>
    </row>
    <row r="697" spans="1:4" x14ac:dyDescent="0.25">
      <c r="A697" s="44">
        <v>0.99996860000004428</v>
      </c>
      <c r="B697" s="44">
        <f t="shared" si="20"/>
        <v>4.002035022565761</v>
      </c>
      <c r="C697" s="44">
        <v>4.00204</v>
      </c>
      <c r="D697" s="44">
        <f t="shared" si="21"/>
        <v>5.50204</v>
      </c>
    </row>
    <row r="698" spans="1:4" x14ac:dyDescent="0.25">
      <c r="A698" s="44">
        <v>0.99996870000004423</v>
      </c>
      <c r="B698" s="44">
        <f t="shared" si="20"/>
        <v>4.0027894846373577</v>
      </c>
      <c r="C698" s="44">
        <v>4.0027900000000001</v>
      </c>
      <c r="D698" s="44">
        <f t="shared" si="21"/>
        <v>5.5027900000000001</v>
      </c>
    </row>
    <row r="699" spans="1:4" x14ac:dyDescent="0.25">
      <c r="A699" s="44">
        <v>0.99996880000004418</v>
      </c>
      <c r="B699" s="44">
        <f t="shared" si="20"/>
        <v>4.0035462320525346</v>
      </c>
      <c r="C699" s="44">
        <v>4.0035499999999997</v>
      </c>
      <c r="D699" s="44">
        <f t="shared" si="21"/>
        <v>5.5035499999999997</v>
      </c>
    </row>
    <row r="700" spans="1:4" x14ac:dyDescent="0.25">
      <c r="A700" s="44">
        <v>0.99996890000004413</v>
      </c>
      <c r="B700" s="44">
        <f t="shared" si="20"/>
        <v>4.0043052791344547</v>
      </c>
      <c r="C700" s="44">
        <v>4.0043100000000003</v>
      </c>
      <c r="D700" s="44">
        <f t="shared" si="21"/>
        <v>5.5043100000000003</v>
      </c>
    </row>
    <row r="701" spans="1:4" x14ac:dyDescent="0.25">
      <c r="A701" s="44">
        <v>0.99996900000004407</v>
      </c>
      <c r="B701" s="44">
        <f t="shared" si="20"/>
        <v>4.0050666403425685</v>
      </c>
      <c r="C701" s="44">
        <v>4.0050699999999999</v>
      </c>
      <c r="D701" s="44">
        <f t="shared" si="21"/>
        <v>5.5050699999999999</v>
      </c>
    </row>
    <row r="702" spans="1:4" x14ac:dyDescent="0.25">
      <c r="A702" s="44">
        <v>0.99996910000004402</v>
      </c>
      <c r="B702" s="44">
        <f t="shared" si="20"/>
        <v>4.005830330274355</v>
      </c>
      <c r="C702" s="44">
        <v>4.0058299999999996</v>
      </c>
      <c r="D702" s="44">
        <f t="shared" si="21"/>
        <v>5.5058299999999996</v>
      </c>
    </row>
    <row r="703" spans="1:4" x14ac:dyDescent="0.25">
      <c r="A703" s="44">
        <v>0.99996920000004397</v>
      </c>
      <c r="B703" s="44">
        <f t="shared" si="20"/>
        <v>4.0065963636670876</v>
      </c>
      <c r="C703" s="44">
        <v>4.0065999999999997</v>
      </c>
      <c r="D703" s="44">
        <f t="shared" si="21"/>
        <v>5.5065999999999997</v>
      </c>
    </row>
    <row r="704" spans="1:4" x14ac:dyDescent="0.25">
      <c r="A704" s="44">
        <v>0.99996930000004391</v>
      </c>
      <c r="B704" s="44">
        <f t="shared" si="20"/>
        <v>4.0073647553996379</v>
      </c>
      <c r="C704" s="44">
        <v>4.0073600000000003</v>
      </c>
      <c r="D704" s="44">
        <f t="shared" si="21"/>
        <v>5.5073600000000003</v>
      </c>
    </row>
    <row r="705" spans="1:4" x14ac:dyDescent="0.25">
      <c r="A705" s="44">
        <v>0.99996940000004386</v>
      </c>
      <c r="B705" s="44">
        <f t="shared" ref="B705:B768" si="22">NORMSINV(A705)</f>
        <v>4.0081355204943012</v>
      </c>
      <c r="C705" s="44">
        <v>4.00814</v>
      </c>
      <c r="D705" s="44">
        <f t="shared" ref="D705:D768" si="23">C705+1.5</f>
        <v>5.50814</v>
      </c>
    </row>
    <row r="706" spans="1:4" x14ac:dyDescent="0.25">
      <c r="A706" s="44">
        <v>0.99996950000004381</v>
      </c>
      <c r="B706" s="44">
        <f t="shared" si="22"/>
        <v>4.0089086741186479</v>
      </c>
      <c r="C706" s="44">
        <v>4.0089100000000002</v>
      </c>
      <c r="D706" s="44">
        <f t="shared" si="23"/>
        <v>5.5089100000000002</v>
      </c>
    </row>
    <row r="707" spans="1:4" x14ac:dyDescent="0.25">
      <c r="A707" s="44">
        <v>0.99996960000004376</v>
      </c>
      <c r="B707" s="44">
        <f t="shared" si="22"/>
        <v>4.0096842315874213</v>
      </c>
      <c r="C707" s="44">
        <v>4.0096800000000004</v>
      </c>
      <c r="D707" s="44">
        <f t="shared" si="23"/>
        <v>5.5096800000000004</v>
      </c>
    </row>
    <row r="708" spans="1:4" x14ac:dyDescent="0.25">
      <c r="A708" s="44">
        <v>0.9999697000000437</v>
      </c>
      <c r="B708" s="44">
        <f t="shared" si="22"/>
        <v>4.0104622083644497</v>
      </c>
      <c r="C708" s="44">
        <v>4.0104600000000001</v>
      </c>
      <c r="D708" s="44">
        <f t="shared" si="23"/>
        <v>5.5104600000000001</v>
      </c>
    </row>
    <row r="709" spans="1:4" x14ac:dyDescent="0.25">
      <c r="A709" s="44">
        <v>0.99996980000004365</v>
      </c>
      <c r="B709" s="44">
        <f t="shared" si="22"/>
        <v>4.0112426200645919</v>
      </c>
      <c r="C709" s="44">
        <v>4.0112399999999999</v>
      </c>
      <c r="D709" s="44">
        <f t="shared" si="23"/>
        <v>5.5112399999999999</v>
      </c>
    </row>
    <row r="710" spans="1:4" x14ac:dyDescent="0.25">
      <c r="A710" s="44">
        <v>0.9999699000000436</v>
      </c>
      <c r="B710" s="44">
        <f t="shared" si="22"/>
        <v>4.0120254824557291</v>
      </c>
      <c r="C710" s="44">
        <v>4.0120300000000002</v>
      </c>
      <c r="D710" s="44">
        <f t="shared" si="23"/>
        <v>5.5120300000000002</v>
      </c>
    </row>
    <row r="711" spans="1:4" x14ac:dyDescent="0.25">
      <c r="A711" s="44">
        <v>0.99997000000004355</v>
      </c>
      <c r="B711" s="44">
        <f t="shared" si="22"/>
        <v>4.0128108114607741</v>
      </c>
      <c r="C711" s="44">
        <v>4.01281</v>
      </c>
      <c r="D711" s="44">
        <f t="shared" si="23"/>
        <v>5.51281</v>
      </c>
    </row>
    <row r="712" spans="1:4" x14ac:dyDescent="0.25">
      <c r="A712" s="44">
        <v>0.99997010000004349</v>
      </c>
      <c r="B712" s="44">
        <f t="shared" si="22"/>
        <v>4.0135986231597123</v>
      </c>
      <c r="C712" s="44">
        <v>4.0136000000000003</v>
      </c>
      <c r="D712" s="44">
        <f t="shared" si="23"/>
        <v>5.5136000000000003</v>
      </c>
    </row>
    <row r="713" spans="1:4" x14ac:dyDescent="0.25">
      <c r="A713" s="44">
        <v>0.99997020000004344</v>
      </c>
      <c r="B713" s="44">
        <f t="shared" si="22"/>
        <v>4.014388933791694</v>
      </c>
      <c r="C713" s="44">
        <v>4.0143899999999997</v>
      </c>
      <c r="D713" s="44">
        <f t="shared" si="23"/>
        <v>5.5143899999999997</v>
      </c>
    </row>
    <row r="714" spans="1:4" x14ac:dyDescent="0.25">
      <c r="A714" s="44">
        <v>0.99997030000004339</v>
      </c>
      <c r="B714" s="44">
        <f t="shared" si="22"/>
        <v>4.0151817597571489</v>
      </c>
      <c r="C714" s="44">
        <v>4.01518</v>
      </c>
      <c r="D714" s="44">
        <f t="shared" si="23"/>
        <v>5.51518</v>
      </c>
    </row>
    <row r="715" spans="1:4" x14ac:dyDescent="0.25">
      <c r="A715" s="44">
        <v>0.99997040000004334</v>
      </c>
      <c r="B715" s="44">
        <f t="shared" si="22"/>
        <v>4.0159771176199257</v>
      </c>
      <c r="C715" s="44">
        <v>4.0159799999999999</v>
      </c>
      <c r="D715" s="44">
        <f t="shared" si="23"/>
        <v>5.5159799999999999</v>
      </c>
    </row>
    <row r="716" spans="1:4" x14ac:dyDescent="0.25">
      <c r="A716" s="44">
        <v>0.99997050000004328</v>
      </c>
      <c r="B716" s="44">
        <f t="shared" si="22"/>
        <v>4.0167750241095028</v>
      </c>
      <c r="C716" s="44">
        <v>4.0167799999999998</v>
      </c>
      <c r="D716" s="44">
        <f t="shared" si="23"/>
        <v>5.5167799999999998</v>
      </c>
    </row>
    <row r="717" spans="1:4" x14ac:dyDescent="0.25">
      <c r="A717" s="44">
        <v>0.99997060000004323</v>
      </c>
      <c r="B717" s="44">
        <f t="shared" si="22"/>
        <v>4.0175754961231851</v>
      </c>
      <c r="C717" s="44">
        <v>4.0175799999999997</v>
      </c>
      <c r="D717" s="44">
        <f t="shared" si="23"/>
        <v>5.5175799999999997</v>
      </c>
    </row>
    <row r="718" spans="1:4" x14ac:dyDescent="0.25">
      <c r="A718" s="44">
        <v>0.99997070000004318</v>
      </c>
      <c r="B718" s="44">
        <f t="shared" si="22"/>
        <v>4.0183785507283938</v>
      </c>
      <c r="C718" s="44">
        <v>4.0183799999999996</v>
      </c>
      <c r="D718" s="44">
        <f t="shared" si="23"/>
        <v>5.5183799999999996</v>
      </c>
    </row>
    <row r="719" spans="1:4" x14ac:dyDescent="0.25">
      <c r="A719" s="44">
        <v>0.99997080000004313</v>
      </c>
      <c r="B719" s="44">
        <f t="shared" si="22"/>
        <v>4.0191842051649465</v>
      </c>
      <c r="C719" s="44">
        <v>4.0191800000000004</v>
      </c>
      <c r="D719" s="44">
        <f t="shared" si="23"/>
        <v>5.5191800000000004</v>
      </c>
    </row>
    <row r="720" spans="1:4" x14ac:dyDescent="0.25">
      <c r="A720" s="44">
        <v>0.99997090000004307</v>
      </c>
      <c r="B720" s="44">
        <f t="shared" si="22"/>
        <v>4.0199924768474036</v>
      </c>
      <c r="C720" s="44">
        <v>4.01999</v>
      </c>
      <c r="D720" s="44">
        <f t="shared" si="23"/>
        <v>5.51999</v>
      </c>
    </row>
    <row r="721" spans="1:4" x14ac:dyDescent="0.25">
      <c r="A721" s="44">
        <v>0.99997100000004302</v>
      </c>
      <c r="B721" s="44">
        <f t="shared" si="22"/>
        <v>4.0208033833674524</v>
      </c>
      <c r="C721" s="44">
        <v>4.0208000000000004</v>
      </c>
      <c r="D721" s="44">
        <f t="shared" si="23"/>
        <v>5.5208000000000004</v>
      </c>
    </row>
    <row r="722" spans="1:4" x14ac:dyDescent="0.25">
      <c r="A722" s="44">
        <v>0.99997110000004297</v>
      </c>
      <c r="B722" s="44">
        <f t="shared" si="22"/>
        <v>4.02161694249632</v>
      </c>
      <c r="C722" s="44">
        <v>4.0216200000000004</v>
      </c>
      <c r="D722" s="44">
        <f t="shared" si="23"/>
        <v>5.5216200000000004</v>
      </c>
    </row>
    <row r="723" spans="1:4" x14ac:dyDescent="0.25">
      <c r="A723" s="44">
        <v>0.99997120000004291</v>
      </c>
      <c r="B723" s="44">
        <f t="shared" si="22"/>
        <v>4.0224331721872426</v>
      </c>
      <c r="C723" s="44">
        <v>4.0224299999999999</v>
      </c>
      <c r="D723" s="44">
        <f t="shared" si="23"/>
        <v>5.5224299999999999</v>
      </c>
    </row>
    <row r="724" spans="1:4" x14ac:dyDescent="0.25">
      <c r="A724" s="44">
        <v>0.99997130000004286</v>
      </c>
      <c r="B724" s="44">
        <f t="shared" si="22"/>
        <v>4.0232520905779596</v>
      </c>
      <c r="C724" s="44">
        <v>4.02325</v>
      </c>
      <c r="D724" s="44">
        <f t="shared" si="23"/>
        <v>5.52325</v>
      </c>
    </row>
    <row r="725" spans="1:4" x14ac:dyDescent="0.25">
      <c r="A725" s="44">
        <v>0.99997140000004281</v>
      </c>
      <c r="B725" s="44">
        <f t="shared" si="22"/>
        <v>4.0240737159932767</v>
      </c>
      <c r="C725" s="44">
        <v>4.02407</v>
      </c>
      <c r="D725" s="44">
        <f t="shared" si="23"/>
        <v>5.52407</v>
      </c>
    </row>
    <row r="726" spans="1:4" x14ac:dyDescent="0.25">
      <c r="A726" s="44">
        <v>0.99997150000004276</v>
      </c>
      <c r="B726" s="44">
        <f t="shared" si="22"/>
        <v>4.024898066947638</v>
      </c>
      <c r="C726" s="44">
        <v>4.0248999999999997</v>
      </c>
      <c r="D726" s="44">
        <f t="shared" si="23"/>
        <v>5.5248999999999997</v>
      </c>
    </row>
    <row r="727" spans="1:4" x14ac:dyDescent="0.25">
      <c r="A727" s="44">
        <v>0.9999716000000427</v>
      </c>
      <c r="B727" s="44">
        <f t="shared" si="22"/>
        <v>4.0257251621477836</v>
      </c>
      <c r="C727" s="44">
        <v>4.0257300000000003</v>
      </c>
      <c r="D727" s="44">
        <f t="shared" si="23"/>
        <v>5.5257300000000003</v>
      </c>
    </row>
    <row r="728" spans="1:4" x14ac:dyDescent="0.25">
      <c r="A728" s="44">
        <v>0.99997170000004265</v>
      </c>
      <c r="B728" s="44">
        <f t="shared" si="22"/>
        <v>4.0265550204954161</v>
      </c>
      <c r="C728" s="44">
        <v>4.0265599999999999</v>
      </c>
      <c r="D728" s="44">
        <f t="shared" si="23"/>
        <v>5.5265599999999999</v>
      </c>
    </row>
    <row r="729" spans="1:4" x14ac:dyDescent="0.25">
      <c r="A729" s="44">
        <v>0.9999718000000426</v>
      </c>
      <c r="B729" s="44">
        <f t="shared" si="22"/>
        <v>4.0273876610899411</v>
      </c>
      <c r="C729" s="44">
        <v>4.0273899999999996</v>
      </c>
      <c r="D729" s="44">
        <f t="shared" si="23"/>
        <v>5.5273899999999996</v>
      </c>
    </row>
    <row r="730" spans="1:4" x14ac:dyDescent="0.25">
      <c r="A730" s="44">
        <v>0.99997190000004255</v>
      </c>
      <c r="B730" s="44">
        <f t="shared" si="22"/>
        <v>4.0282231032312383</v>
      </c>
      <c r="C730" s="44">
        <v>4.0282200000000001</v>
      </c>
      <c r="D730" s="44">
        <f t="shared" si="23"/>
        <v>5.5282200000000001</v>
      </c>
    </row>
    <row r="731" spans="1:4" x14ac:dyDescent="0.25">
      <c r="A731" s="44">
        <v>0.99997200000004249</v>
      </c>
      <c r="B731" s="44">
        <f t="shared" si="22"/>
        <v>4.0290613664224981</v>
      </c>
      <c r="C731" s="44">
        <v>4.0290600000000003</v>
      </c>
      <c r="D731" s="44">
        <f t="shared" si="23"/>
        <v>5.5290600000000003</v>
      </c>
    </row>
    <row r="732" spans="1:4" x14ac:dyDescent="0.25">
      <c r="A732" s="44">
        <v>0.99997210000004244</v>
      </c>
      <c r="B732" s="44">
        <f t="shared" si="22"/>
        <v>4.0299024703730923</v>
      </c>
      <c r="C732" s="44">
        <v>4.0298999999999996</v>
      </c>
      <c r="D732" s="44">
        <f t="shared" si="23"/>
        <v>5.5298999999999996</v>
      </c>
    </row>
    <row r="733" spans="1:4" x14ac:dyDescent="0.25">
      <c r="A733" s="44">
        <v>0.99997220000004239</v>
      </c>
      <c r="B733" s="44">
        <f t="shared" si="22"/>
        <v>4.0307464350015003</v>
      </c>
      <c r="C733" s="44">
        <v>4.0307500000000003</v>
      </c>
      <c r="D733" s="44">
        <f t="shared" si="23"/>
        <v>5.5307500000000003</v>
      </c>
    </row>
    <row r="734" spans="1:4" x14ac:dyDescent="0.25">
      <c r="A734" s="44">
        <v>0.99997230000004234</v>
      </c>
      <c r="B734" s="44">
        <f t="shared" si="22"/>
        <v>4.0315932804382983</v>
      </c>
      <c r="C734" s="44">
        <v>4.0315899999999996</v>
      </c>
      <c r="D734" s="44">
        <f t="shared" si="23"/>
        <v>5.5315899999999996</v>
      </c>
    </row>
    <row r="735" spans="1:4" x14ac:dyDescent="0.25">
      <c r="A735" s="44">
        <v>0.99997240000004228</v>
      </c>
      <c r="B735" s="44">
        <f t="shared" si="22"/>
        <v>4.0324430270291911</v>
      </c>
      <c r="C735" s="44">
        <v>4.0324400000000002</v>
      </c>
      <c r="D735" s="44">
        <f t="shared" si="23"/>
        <v>5.5324400000000002</v>
      </c>
    </row>
    <row r="736" spans="1:4" x14ac:dyDescent="0.25">
      <c r="A736" s="44">
        <v>0.99997250000004223</v>
      </c>
      <c r="B736" s="44">
        <f t="shared" si="22"/>
        <v>4.0332956953380963</v>
      </c>
      <c r="C736" s="44">
        <v>4.0332999999999997</v>
      </c>
      <c r="D736" s="44">
        <f t="shared" si="23"/>
        <v>5.5332999999999997</v>
      </c>
    </row>
    <row r="737" spans="1:4" x14ac:dyDescent="0.25">
      <c r="A737" s="44">
        <v>0.99997260000004218</v>
      </c>
      <c r="B737" s="44">
        <f t="shared" si="22"/>
        <v>4.0341513061502923</v>
      </c>
      <c r="C737" s="44">
        <v>4.0341500000000003</v>
      </c>
      <c r="D737" s="44">
        <f t="shared" si="23"/>
        <v>5.5341500000000003</v>
      </c>
    </row>
    <row r="738" spans="1:4" x14ac:dyDescent="0.25">
      <c r="A738" s="44">
        <v>0.99997270000004213</v>
      </c>
      <c r="B738" s="44">
        <f t="shared" si="22"/>
        <v>4.0350098804756263</v>
      </c>
      <c r="C738" s="44">
        <v>4.0350099999999998</v>
      </c>
      <c r="D738" s="44">
        <f t="shared" si="23"/>
        <v>5.5350099999999998</v>
      </c>
    </row>
    <row r="739" spans="1:4" x14ac:dyDescent="0.25">
      <c r="A739" s="44">
        <v>0.99997280000004207</v>
      </c>
      <c r="B739" s="44">
        <f t="shared" si="22"/>
        <v>4.0358714395517641</v>
      </c>
      <c r="C739" s="44">
        <v>4.0358700000000001</v>
      </c>
      <c r="D739" s="44">
        <f t="shared" si="23"/>
        <v>5.5358700000000001</v>
      </c>
    </row>
    <row r="740" spans="1:4" x14ac:dyDescent="0.25">
      <c r="A740" s="44">
        <v>0.99997290000004202</v>
      </c>
      <c r="B740" s="44">
        <f t="shared" si="22"/>
        <v>4.0367360048475147</v>
      </c>
      <c r="C740" s="44">
        <v>4.03674</v>
      </c>
      <c r="D740" s="44">
        <f t="shared" si="23"/>
        <v>5.53674</v>
      </c>
    </row>
    <row r="741" spans="1:4" x14ac:dyDescent="0.25">
      <c r="A741" s="44">
        <v>0.99997300000004197</v>
      </c>
      <c r="B741" s="44">
        <f t="shared" si="22"/>
        <v>4.0376035980662159</v>
      </c>
      <c r="C741" s="44">
        <v>4.0376000000000003</v>
      </c>
      <c r="D741" s="44">
        <f t="shared" si="23"/>
        <v>5.5376000000000003</v>
      </c>
    </row>
    <row r="742" spans="1:4" x14ac:dyDescent="0.25">
      <c r="A742" s="44">
        <v>0.99997310000004191</v>
      </c>
      <c r="B742" s="44">
        <f t="shared" si="22"/>
        <v>4.0384742411491663</v>
      </c>
      <c r="C742" s="44">
        <v>4.0384700000000002</v>
      </c>
      <c r="D742" s="44">
        <f t="shared" si="23"/>
        <v>5.5384700000000002</v>
      </c>
    </row>
    <row r="743" spans="1:4" x14ac:dyDescent="0.25">
      <c r="A743" s="44">
        <v>0.99997320000004186</v>
      </c>
      <c r="B743" s="44">
        <f t="shared" si="22"/>
        <v>4.0393479562791406</v>
      </c>
      <c r="C743" s="44">
        <v>4.0393499999999998</v>
      </c>
      <c r="D743" s="44">
        <f t="shared" si="23"/>
        <v>5.5393499999999998</v>
      </c>
    </row>
    <row r="744" spans="1:4" x14ac:dyDescent="0.25">
      <c r="A744" s="44">
        <v>0.99997330000004181</v>
      </c>
      <c r="B744" s="44">
        <f t="shared" si="22"/>
        <v>4.0402247658839574</v>
      </c>
      <c r="C744" s="44">
        <v>4.0402199999999997</v>
      </c>
      <c r="D744" s="44">
        <f t="shared" si="23"/>
        <v>5.5402199999999997</v>
      </c>
    </row>
    <row r="745" spans="1:4" x14ac:dyDescent="0.25">
      <c r="A745" s="44">
        <v>0.99997340000004176</v>
      </c>
      <c r="B745" s="44">
        <f t="shared" si="22"/>
        <v>4.0411046926401131</v>
      </c>
      <c r="C745" s="44">
        <v>4.0411000000000001</v>
      </c>
      <c r="D745" s="44">
        <f t="shared" si="23"/>
        <v>5.5411000000000001</v>
      </c>
    </row>
    <row r="746" spans="1:4" x14ac:dyDescent="0.25">
      <c r="A746" s="44">
        <v>0.9999735000000417</v>
      </c>
      <c r="B746" s="44">
        <f t="shared" si="22"/>
        <v>4.0419877594764975</v>
      </c>
      <c r="C746" s="44">
        <v>4.0419900000000002</v>
      </c>
      <c r="D746" s="44">
        <f t="shared" si="23"/>
        <v>5.5419900000000002</v>
      </c>
    </row>
    <row r="747" spans="1:4" x14ac:dyDescent="0.25">
      <c r="A747" s="44">
        <v>0.99997360000004165</v>
      </c>
      <c r="B747" s="44">
        <f t="shared" si="22"/>
        <v>4.0428739895781556</v>
      </c>
      <c r="C747" s="44">
        <v>4.0428699999999997</v>
      </c>
      <c r="D747" s="44">
        <f t="shared" si="23"/>
        <v>5.5428699999999997</v>
      </c>
    </row>
    <row r="748" spans="1:4" x14ac:dyDescent="0.25">
      <c r="A748" s="44">
        <v>0.9999737000000416</v>
      </c>
      <c r="B748" s="44">
        <f t="shared" si="22"/>
        <v>4.0437634063901475</v>
      </c>
      <c r="C748" s="44">
        <v>4.0437599999999998</v>
      </c>
      <c r="D748" s="44">
        <f t="shared" si="23"/>
        <v>5.5437599999999998</v>
      </c>
    </row>
    <row r="749" spans="1:4" x14ac:dyDescent="0.25">
      <c r="A749" s="44">
        <v>0.99997380000004155</v>
      </c>
      <c r="B749" s="44">
        <f t="shared" si="22"/>
        <v>4.0446560336214574</v>
      </c>
      <c r="C749" s="44">
        <v>4.0446600000000004</v>
      </c>
      <c r="D749" s="44">
        <f t="shared" si="23"/>
        <v>5.5446600000000004</v>
      </c>
    </row>
    <row r="750" spans="1:4" x14ac:dyDescent="0.25">
      <c r="A750" s="44">
        <v>0.99997390000004149</v>
      </c>
      <c r="B750" s="44">
        <f t="shared" si="22"/>
        <v>4.0455518952489875</v>
      </c>
      <c r="C750" s="44">
        <v>4.0455500000000004</v>
      </c>
      <c r="D750" s="44">
        <f t="shared" si="23"/>
        <v>5.5455500000000004</v>
      </c>
    </row>
    <row r="751" spans="1:4" x14ac:dyDescent="0.25">
      <c r="A751" s="44">
        <v>0.99997400000004144</v>
      </c>
      <c r="B751" s="44">
        <f t="shared" si="22"/>
        <v>4.046451015521634</v>
      </c>
      <c r="C751" s="44">
        <v>4.0464500000000001</v>
      </c>
      <c r="D751" s="44">
        <f t="shared" si="23"/>
        <v>5.5464500000000001</v>
      </c>
    </row>
    <row r="752" spans="1:4" x14ac:dyDescent="0.25">
      <c r="A752" s="44">
        <v>0.99997410000004139</v>
      </c>
      <c r="B752" s="44">
        <f t="shared" si="22"/>
        <v>4.0473534189644234</v>
      </c>
      <c r="C752" s="44">
        <v>4.0473499999999998</v>
      </c>
      <c r="D752" s="44">
        <f t="shared" si="23"/>
        <v>5.5473499999999998</v>
      </c>
    </row>
    <row r="753" spans="1:4" x14ac:dyDescent="0.25">
      <c r="A753" s="44">
        <v>0.99997420000004134</v>
      </c>
      <c r="B753" s="44">
        <f t="shared" si="22"/>
        <v>4.0482591303827453</v>
      </c>
      <c r="C753" s="44">
        <v>4.04826</v>
      </c>
      <c r="D753" s="44">
        <f t="shared" si="23"/>
        <v>5.54826</v>
      </c>
    </row>
    <row r="754" spans="1:4" x14ac:dyDescent="0.25">
      <c r="A754" s="44">
        <v>0.99997430000004128</v>
      </c>
      <c r="B754" s="44">
        <f t="shared" si="22"/>
        <v>4.049168174866665</v>
      </c>
      <c r="C754" s="44">
        <v>4.0491700000000002</v>
      </c>
      <c r="D754" s="44">
        <f t="shared" si="23"/>
        <v>5.5491700000000002</v>
      </c>
    </row>
    <row r="755" spans="1:4" x14ac:dyDescent="0.25">
      <c r="A755" s="44">
        <v>0.99997440000004123</v>
      </c>
      <c r="B755" s="44">
        <f t="shared" si="22"/>
        <v>4.0500805777952946</v>
      </c>
      <c r="C755" s="44">
        <v>4.0500800000000003</v>
      </c>
      <c r="D755" s="44">
        <f t="shared" si="23"/>
        <v>5.5500800000000003</v>
      </c>
    </row>
    <row r="756" spans="1:4" x14ac:dyDescent="0.25">
      <c r="A756" s="44">
        <v>0.99997450000004118</v>
      </c>
      <c r="B756" s="44">
        <f t="shared" si="22"/>
        <v>4.0509963648412981</v>
      </c>
      <c r="C756" s="44">
        <v>4.0510000000000002</v>
      </c>
      <c r="D756" s="44">
        <f t="shared" si="23"/>
        <v>5.5510000000000002</v>
      </c>
    </row>
    <row r="757" spans="1:4" x14ac:dyDescent="0.25">
      <c r="A757" s="44">
        <v>0.99997460000004113</v>
      </c>
      <c r="B757" s="44">
        <f t="shared" si="22"/>
        <v>4.0519155619754255</v>
      </c>
      <c r="C757" s="44">
        <v>4.05192</v>
      </c>
      <c r="D757" s="44">
        <f t="shared" si="23"/>
        <v>5.55192</v>
      </c>
    </row>
    <row r="758" spans="1:4" x14ac:dyDescent="0.25">
      <c r="A758" s="44">
        <v>0.99997470000004107</v>
      </c>
      <c r="B758" s="44">
        <f t="shared" si="22"/>
        <v>4.0528381954711872</v>
      </c>
      <c r="C758" s="44">
        <v>4.0528399999999998</v>
      </c>
      <c r="D758" s="44">
        <f t="shared" si="23"/>
        <v>5.5528399999999998</v>
      </c>
    </row>
    <row r="759" spans="1:4" x14ac:dyDescent="0.25">
      <c r="A759" s="44">
        <v>0.99997480000004102</v>
      </c>
      <c r="B759" s="44">
        <f t="shared" si="22"/>
        <v>4.0537642919095846</v>
      </c>
      <c r="C759" s="44">
        <v>4.0537599999999996</v>
      </c>
      <c r="D759" s="44">
        <f t="shared" si="23"/>
        <v>5.5537599999999996</v>
      </c>
    </row>
    <row r="760" spans="1:4" x14ac:dyDescent="0.25">
      <c r="A760" s="44">
        <v>0.99997490000004097</v>
      </c>
      <c r="B760" s="44">
        <f t="shared" si="22"/>
        <v>4.0546938781839543</v>
      </c>
      <c r="C760" s="44">
        <v>4.0546899999999999</v>
      </c>
      <c r="D760" s="44">
        <f t="shared" si="23"/>
        <v>5.5546899999999999</v>
      </c>
    </row>
    <row r="761" spans="1:4" x14ac:dyDescent="0.25">
      <c r="A761" s="44">
        <v>0.99997500000004091</v>
      </c>
      <c r="B761" s="44">
        <f t="shared" si="22"/>
        <v>4.0556269815048971</v>
      </c>
      <c r="C761" s="44">
        <v>4.0556299999999998</v>
      </c>
      <c r="D761" s="44">
        <f t="shared" si="23"/>
        <v>5.5556299999999998</v>
      </c>
    </row>
    <row r="762" spans="1:4" x14ac:dyDescent="0.25">
      <c r="A762" s="44">
        <v>0.99997510000004086</v>
      </c>
      <c r="B762" s="44">
        <f t="shared" si="22"/>
        <v>4.0565636294053125</v>
      </c>
      <c r="C762" s="44">
        <v>4.0565600000000002</v>
      </c>
      <c r="D762" s="44">
        <f t="shared" si="23"/>
        <v>5.5565600000000002</v>
      </c>
    </row>
    <row r="763" spans="1:4" x14ac:dyDescent="0.25">
      <c r="A763" s="44">
        <v>0.99997520000004081</v>
      </c>
      <c r="B763" s="44">
        <f t="shared" si="22"/>
        <v>4.0575038497455242</v>
      </c>
      <c r="C763" s="44">
        <v>4.0575000000000001</v>
      </c>
      <c r="D763" s="44">
        <f t="shared" si="23"/>
        <v>5.5575000000000001</v>
      </c>
    </row>
    <row r="764" spans="1:4" x14ac:dyDescent="0.25">
      <c r="A764" s="44">
        <v>0.99997530000004076</v>
      </c>
      <c r="B764" s="44">
        <f t="shared" si="22"/>
        <v>4.05844767071852</v>
      </c>
      <c r="C764" s="44">
        <v>4.0584499999999997</v>
      </c>
      <c r="D764" s="44">
        <f t="shared" si="23"/>
        <v>5.5584499999999997</v>
      </c>
    </row>
    <row r="765" spans="1:4" x14ac:dyDescent="0.25">
      <c r="A765" s="44">
        <v>0.9999754000000407</v>
      </c>
      <c r="B765" s="44">
        <f t="shared" si="22"/>
        <v>4.0593951208552932</v>
      </c>
      <c r="C765" s="44">
        <v>4.0594000000000001</v>
      </c>
      <c r="D765" s="44">
        <f t="shared" si="23"/>
        <v>5.5594000000000001</v>
      </c>
    </row>
    <row r="766" spans="1:4" x14ac:dyDescent="0.25">
      <c r="A766" s="44">
        <v>0.99997550000004065</v>
      </c>
      <c r="B766" s="44">
        <f t="shared" si="22"/>
        <v>4.0603462290302792</v>
      </c>
      <c r="C766" s="44">
        <v>4.0603499999999997</v>
      </c>
      <c r="D766" s="44">
        <f t="shared" si="23"/>
        <v>5.5603499999999997</v>
      </c>
    </row>
    <row r="767" spans="1:4" x14ac:dyDescent="0.25">
      <c r="A767" s="44">
        <v>0.9999756000000406</v>
      </c>
      <c r="B767" s="44">
        <f t="shared" si="22"/>
        <v>4.0613010244669239</v>
      </c>
      <c r="C767" s="44">
        <v>4.0613000000000001</v>
      </c>
      <c r="D767" s="44">
        <f t="shared" si="23"/>
        <v>5.5613000000000001</v>
      </c>
    </row>
    <row r="768" spans="1:4" x14ac:dyDescent="0.25">
      <c r="A768" s="44">
        <v>0.99997570000004055</v>
      </c>
      <c r="B768" s="44">
        <f t="shared" si="22"/>
        <v>4.0622595367433476</v>
      </c>
      <c r="C768" s="44">
        <v>4.0622600000000002</v>
      </c>
      <c r="D768" s="44">
        <f t="shared" si="23"/>
        <v>5.5622600000000002</v>
      </c>
    </row>
    <row r="769" spans="1:4" x14ac:dyDescent="0.25">
      <c r="A769" s="44">
        <v>0.99997580000004049</v>
      </c>
      <c r="B769" s="44">
        <f t="shared" ref="B769:B832" si="24">NORMSINV(A769)</f>
        <v>4.0632217957981398</v>
      </c>
      <c r="C769" s="44">
        <v>4.0632200000000003</v>
      </c>
      <c r="D769" s="44">
        <f t="shared" ref="D769:D832" si="25">C769+1.5</f>
        <v>5.5632200000000003</v>
      </c>
    </row>
    <row r="770" spans="1:4" x14ac:dyDescent="0.25">
      <c r="A770" s="44">
        <v>0.99997590000004044</v>
      </c>
      <c r="B770" s="44">
        <f t="shared" si="24"/>
        <v>4.064187831936251</v>
      </c>
      <c r="C770" s="44">
        <v>4.06419</v>
      </c>
      <c r="D770" s="44">
        <f t="shared" si="25"/>
        <v>5.56419</v>
      </c>
    </row>
    <row r="771" spans="1:4" x14ac:dyDescent="0.25">
      <c r="A771" s="44">
        <v>0.99997600000004039</v>
      </c>
      <c r="B771" s="44">
        <f t="shared" si="24"/>
        <v>4.065157675835037</v>
      </c>
      <c r="C771" s="44">
        <v>4.0651599999999997</v>
      </c>
      <c r="D771" s="44">
        <f t="shared" si="25"/>
        <v>5.5651599999999997</v>
      </c>
    </row>
    <row r="772" spans="1:4" x14ac:dyDescent="0.25">
      <c r="A772" s="44">
        <v>0.99997610000004034</v>
      </c>
      <c r="B772" s="44">
        <f t="shared" si="24"/>
        <v>4.0661313585503978</v>
      </c>
      <c r="C772" s="44">
        <v>4.0661300000000002</v>
      </c>
      <c r="D772" s="44">
        <f t="shared" si="25"/>
        <v>5.5661300000000002</v>
      </c>
    </row>
    <row r="773" spans="1:4" x14ac:dyDescent="0.25">
      <c r="A773" s="44">
        <v>0.99997620000004028</v>
      </c>
      <c r="B773" s="44">
        <f t="shared" si="24"/>
        <v>4.0671089115230599</v>
      </c>
      <c r="C773" s="44">
        <v>4.0671099999999996</v>
      </c>
      <c r="D773" s="44">
        <f t="shared" si="25"/>
        <v>5.5671099999999996</v>
      </c>
    </row>
    <row r="774" spans="1:4" x14ac:dyDescent="0.25">
      <c r="A774" s="44">
        <v>0.99997630000004023</v>
      </c>
      <c r="B774" s="44">
        <f t="shared" si="24"/>
        <v>4.0680903665849932</v>
      </c>
      <c r="C774" s="44">
        <v>4.0680899999999998</v>
      </c>
      <c r="D774" s="44">
        <f t="shared" si="25"/>
        <v>5.5680899999999998</v>
      </c>
    </row>
    <row r="775" spans="1:4" x14ac:dyDescent="0.25">
      <c r="A775" s="44">
        <v>0.99997640000004018</v>
      </c>
      <c r="B775" s="44">
        <f t="shared" si="24"/>
        <v>4.0690757559659518</v>
      </c>
      <c r="C775" s="44">
        <v>4.0690799999999996</v>
      </c>
      <c r="D775" s="44">
        <f t="shared" si="25"/>
        <v>5.5690799999999996</v>
      </c>
    </row>
    <row r="776" spans="1:4" x14ac:dyDescent="0.25">
      <c r="A776" s="44">
        <v>0.99997650000004012</v>
      </c>
      <c r="B776" s="44">
        <f t="shared" si="24"/>
        <v>4.0700651123001554</v>
      </c>
      <c r="C776" s="44">
        <v>4.0700700000000003</v>
      </c>
      <c r="D776" s="44">
        <f t="shared" si="25"/>
        <v>5.5700700000000003</v>
      </c>
    </row>
    <row r="777" spans="1:4" x14ac:dyDescent="0.25">
      <c r="A777" s="44">
        <v>0.99997660000004007</v>
      </c>
      <c r="B777" s="44">
        <f t="shared" si="24"/>
        <v>4.071058468633117</v>
      </c>
      <c r="C777" s="44">
        <v>4.0710600000000001</v>
      </c>
      <c r="D777" s="44">
        <f t="shared" si="25"/>
        <v>5.5710600000000001</v>
      </c>
    </row>
    <row r="778" spans="1:4" x14ac:dyDescent="0.25">
      <c r="A778" s="44">
        <v>0.99997670000004002</v>
      </c>
      <c r="B778" s="44">
        <f t="shared" si="24"/>
        <v>4.0720558584286106</v>
      </c>
      <c r="C778" s="44">
        <v>4.0720599999999996</v>
      </c>
      <c r="D778" s="44">
        <f t="shared" si="25"/>
        <v>5.5720599999999996</v>
      </c>
    </row>
    <row r="779" spans="1:4" x14ac:dyDescent="0.25">
      <c r="A779" s="44">
        <v>0.99997680000003997</v>
      </c>
      <c r="B779" s="44">
        <f t="shared" si="24"/>
        <v>4.0730573155757899</v>
      </c>
      <c r="C779" s="44">
        <v>4.0730599999999999</v>
      </c>
      <c r="D779" s="44">
        <f t="shared" si="25"/>
        <v>5.5730599999999999</v>
      </c>
    </row>
    <row r="780" spans="1:4" x14ac:dyDescent="0.25">
      <c r="A780" s="44">
        <v>0.99997690000003991</v>
      </c>
      <c r="B780" s="44">
        <f t="shared" si="24"/>
        <v>4.0740628743964589</v>
      </c>
      <c r="C780" s="44">
        <v>4.0740600000000002</v>
      </c>
      <c r="D780" s="44">
        <f t="shared" si="25"/>
        <v>5.5740600000000002</v>
      </c>
    </row>
    <row r="781" spans="1:4" x14ac:dyDescent="0.25">
      <c r="A781" s="44">
        <v>0.99997700000003986</v>
      </c>
      <c r="B781" s="44">
        <f t="shared" si="24"/>
        <v>4.0750725696524972</v>
      </c>
      <c r="C781" s="44">
        <v>4.0750700000000002</v>
      </c>
      <c r="D781" s="44">
        <f t="shared" si="25"/>
        <v>5.5750700000000002</v>
      </c>
    </row>
    <row r="782" spans="1:4" x14ac:dyDescent="0.25">
      <c r="A782" s="44">
        <v>0.99997710000003981</v>
      </c>
      <c r="B782" s="44">
        <f t="shared" si="24"/>
        <v>4.0760864365534486</v>
      </c>
      <c r="C782" s="44">
        <v>4.0760899999999998</v>
      </c>
      <c r="D782" s="44">
        <f t="shared" si="25"/>
        <v>5.5760899999999998</v>
      </c>
    </row>
    <row r="783" spans="1:4" x14ac:dyDescent="0.25">
      <c r="A783" s="44">
        <v>0.99997720000003976</v>
      </c>
      <c r="B783" s="44">
        <f t="shared" si="24"/>
        <v>4.0771045107642694</v>
      </c>
      <c r="C783" s="44">
        <v>4.0770999999999997</v>
      </c>
      <c r="D783" s="44">
        <f t="shared" si="25"/>
        <v>5.5770999999999997</v>
      </c>
    </row>
    <row r="784" spans="1:4" x14ac:dyDescent="0.25">
      <c r="A784" s="44">
        <v>0.9999773000000397</v>
      </c>
      <c r="B784" s="44">
        <f t="shared" si="24"/>
        <v>4.0781268284132546</v>
      </c>
      <c r="C784" s="44">
        <v>4.0781299999999998</v>
      </c>
      <c r="D784" s="44">
        <f t="shared" si="25"/>
        <v>5.5781299999999998</v>
      </c>
    </row>
    <row r="785" spans="1:4" x14ac:dyDescent="0.25">
      <c r="A785" s="44">
        <v>0.99997740000003965</v>
      </c>
      <c r="B785" s="44">
        <f t="shared" si="24"/>
        <v>4.0791534261001274</v>
      </c>
      <c r="C785" s="44">
        <v>4.0791500000000003</v>
      </c>
      <c r="D785" s="44">
        <f t="shared" si="25"/>
        <v>5.5791500000000003</v>
      </c>
    </row>
    <row r="786" spans="1:4" x14ac:dyDescent="0.25">
      <c r="A786" s="44">
        <v>0.9999775000000396</v>
      </c>
      <c r="B786" s="44">
        <f t="shared" si="24"/>
        <v>4.0801843409043137</v>
      </c>
      <c r="C786" s="44">
        <v>4.0801800000000004</v>
      </c>
      <c r="D786" s="44">
        <f t="shared" si="25"/>
        <v>5.5801800000000004</v>
      </c>
    </row>
    <row r="787" spans="1:4" x14ac:dyDescent="0.25">
      <c r="A787" s="44">
        <v>0.99997760000003955</v>
      </c>
      <c r="B787" s="44">
        <f t="shared" si="24"/>
        <v>4.0812196103933926</v>
      </c>
      <c r="C787" s="44">
        <v>4.0812200000000001</v>
      </c>
      <c r="D787" s="44">
        <f t="shared" si="25"/>
        <v>5.5812200000000001</v>
      </c>
    </row>
    <row r="788" spans="1:4" x14ac:dyDescent="0.25">
      <c r="A788" s="44">
        <v>0.99997770000003949</v>
      </c>
      <c r="B788" s="44">
        <f t="shared" si="24"/>
        <v>4.082259272631747</v>
      </c>
      <c r="C788" s="44">
        <v>4.0822599999999998</v>
      </c>
      <c r="D788" s="44">
        <f t="shared" si="25"/>
        <v>5.5822599999999998</v>
      </c>
    </row>
    <row r="789" spans="1:4" x14ac:dyDescent="0.25">
      <c r="A789" s="44">
        <v>0.99997780000003944</v>
      </c>
      <c r="B789" s="44">
        <f t="shared" si="24"/>
        <v>4.0833033661893845</v>
      </c>
      <c r="C789" s="44">
        <v>4.0833000000000004</v>
      </c>
      <c r="D789" s="44">
        <f t="shared" si="25"/>
        <v>5.5833000000000004</v>
      </c>
    </row>
    <row r="790" spans="1:4" x14ac:dyDescent="0.25">
      <c r="A790" s="44">
        <v>0.99997790000003939</v>
      </c>
      <c r="B790" s="44">
        <f t="shared" si="24"/>
        <v>4.0843519301509872</v>
      </c>
      <c r="C790" s="44">
        <v>4.0843499999999997</v>
      </c>
      <c r="D790" s="44">
        <f t="shared" si="25"/>
        <v>5.5843499999999997</v>
      </c>
    </row>
    <row r="791" spans="1:4" x14ac:dyDescent="0.25">
      <c r="A791" s="44">
        <v>0.99997800000003934</v>
      </c>
      <c r="B791" s="44">
        <f t="shared" si="24"/>
        <v>4.0854050041251329</v>
      </c>
      <c r="C791" s="44">
        <v>4.0854100000000004</v>
      </c>
      <c r="D791" s="44">
        <f t="shared" si="25"/>
        <v>5.5854100000000004</v>
      </c>
    </row>
    <row r="792" spans="1:4" x14ac:dyDescent="0.25">
      <c r="A792" s="44">
        <v>0.99997810000003928</v>
      </c>
      <c r="B792" s="44">
        <f t="shared" si="24"/>
        <v>4.0864626282537442</v>
      </c>
      <c r="C792" s="44">
        <v>4.0864599999999998</v>
      </c>
      <c r="D792" s="44">
        <f t="shared" si="25"/>
        <v>5.5864599999999998</v>
      </c>
    </row>
    <row r="793" spans="1:4" x14ac:dyDescent="0.25">
      <c r="A793" s="44">
        <v>0.99997820000003923</v>
      </c>
      <c r="B793" s="44">
        <f t="shared" si="24"/>
        <v>4.0875248432217495</v>
      </c>
      <c r="C793" s="44">
        <v>4.0875199999999996</v>
      </c>
      <c r="D793" s="44">
        <f t="shared" si="25"/>
        <v>5.5875199999999996</v>
      </c>
    </row>
    <row r="794" spans="1:4" x14ac:dyDescent="0.25">
      <c r="A794" s="44">
        <v>0.99997830000003918</v>
      </c>
      <c r="B794" s="44">
        <f t="shared" si="24"/>
        <v>4.0885916902669583</v>
      </c>
      <c r="C794" s="44">
        <v>4.0885899999999999</v>
      </c>
      <c r="D794" s="44">
        <f t="shared" si="25"/>
        <v>5.5885899999999999</v>
      </c>
    </row>
    <row r="795" spans="1:4" x14ac:dyDescent="0.25">
      <c r="A795" s="44">
        <v>0.99997840000003912</v>
      </c>
      <c r="B795" s="44">
        <f t="shared" si="24"/>
        <v>4.089663211190163</v>
      </c>
      <c r="C795" s="44">
        <v>4.0896600000000003</v>
      </c>
      <c r="D795" s="44">
        <f t="shared" si="25"/>
        <v>5.5896600000000003</v>
      </c>
    </row>
    <row r="796" spans="1:4" x14ac:dyDescent="0.25">
      <c r="A796" s="44">
        <v>0.99997850000003907</v>
      </c>
      <c r="B796" s="44">
        <f t="shared" si="24"/>
        <v>4.0907394483654862</v>
      </c>
      <c r="C796" s="44">
        <v>4.0907400000000003</v>
      </c>
      <c r="D796" s="44">
        <f t="shared" si="25"/>
        <v>5.5907400000000003</v>
      </c>
    </row>
    <row r="797" spans="1:4" x14ac:dyDescent="0.25">
      <c r="A797" s="44">
        <v>0.99997860000003902</v>
      </c>
      <c r="B797" s="44">
        <f t="shared" si="24"/>
        <v>4.0918204447509456</v>
      </c>
      <c r="C797" s="44">
        <v>4.0918200000000002</v>
      </c>
      <c r="D797" s="44">
        <f t="shared" si="25"/>
        <v>5.5918200000000002</v>
      </c>
    </row>
    <row r="798" spans="1:4" x14ac:dyDescent="0.25">
      <c r="A798" s="44">
        <v>0.99997870000003897</v>
      </c>
      <c r="B798" s="44">
        <f t="shared" si="24"/>
        <v>4.0929062438992814</v>
      </c>
      <c r="C798" s="44">
        <v>4.0929099999999998</v>
      </c>
      <c r="D798" s="44">
        <f t="shared" si="25"/>
        <v>5.5929099999999998</v>
      </c>
    </row>
    <row r="799" spans="1:4" x14ac:dyDescent="0.25">
      <c r="A799" s="44">
        <v>0.99997880000003891</v>
      </c>
      <c r="B799" s="44">
        <f t="shared" si="24"/>
        <v>4.0939968899690315</v>
      </c>
      <c r="C799" s="44">
        <v>4.0940000000000003</v>
      </c>
      <c r="D799" s="44">
        <f t="shared" si="25"/>
        <v>5.5940000000000003</v>
      </c>
    </row>
    <row r="800" spans="1:4" x14ac:dyDescent="0.25">
      <c r="A800" s="44">
        <v>0.99997890000003886</v>
      </c>
      <c r="B800" s="44">
        <f t="shared" si="24"/>
        <v>4.0950924277358611</v>
      </c>
      <c r="C800" s="44">
        <v>4.0950899999999999</v>
      </c>
      <c r="D800" s="44">
        <f t="shared" si="25"/>
        <v>5.5950899999999999</v>
      </c>
    </row>
    <row r="801" spans="1:4" x14ac:dyDescent="0.25">
      <c r="A801" s="44">
        <v>0.99997900000003881</v>
      </c>
      <c r="B801" s="44">
        <f t="shared" si="24"/>
        <v>4.0961929026041668</v>
      </c>
      <c r="C801" s="44">
        <v>4.09619</v>
      </c>
      <c r="D801" s="44">
        <f t="shared" si="25"/>
        <v>5.59619</v>
      </c>
    </row>
    <row r="802" spans="1:4" x14ac:dyDescent="0.25">
      <c r="A802" s="44">
        <v>0.99997910000003876</v>
      </c>
      <c r="B802" s="44">
        <f t="shared" si="24"/>
        <v>4.0972983606189501</v>
      </c>
      <c r="C802" s="44">
        <v>4.0972999999999997</v>
      </c>
      <c r="D802" s="44">
        <f t="shared" si="25"/>
        <v>5.5972999999999997</v>
      </c>
    </row>
    <row r="803" spans="1:4" x14ac:dyDescent="0.25">
      <c r="A803" s="44">
        <v>0.9999792000000387</v>
      </c>
      <c r="B803" s="44">
        <f t="shared" si="24"/>
        <v>4.0984088484779759</v>
      </c>
      <c r="C803" s="44">
        <v>4.0984100000000003</v>
      </c>
      <c r="D803" s="44">
        <f t="shared" si="25"/>
        <v>5.5984100000000003</v>
      </c>
    </row>
    <row r="804" spans="1:4" x14ac:dyDescent="0.25">
      <c r="A804" s="44">
        <v>0.99997930000003865</v>
      </c>
      <c r="B804" s="44">
        <f t="shared" si="24"/>
        <v>4.099524413544219</v>
      </c>
      <c r="C804" s="44">
        <v>4.0995200000000001</v>
      </c>
      <c r="D804" s="44">
        <f t="shared" si="25"/>
        <v>5.5995200000000001</v>
      </c>
    </row>
    <row r="805" spans="1:4" x14ac:dyDescent="0.25">
      <c r="A805" s="44">
        <v>0.9999794000000386</v>
      </c>
      <c r="B805" s="44">
        <f t="shared" si="24"/>
        <v>4.1006451038586142</v>
      </c>
      <c r="C805" s="44">
        <v>4.1006499999999999</v>
      </c>
      <c r="D805" s="44">
        <f t="shared" si="25"/>
        <v>5.6006499999999999</v>
      </c>
    </row>
    <row r="806" spans="1:4" x14ac:dyDescent="0.25">
      <c r="A806" s="44">
        <v>0.99997950000003855</v>
      </c>
      <c r="B806" s="44">
        <f t="shared" si="24"/>
        <v>4.1017709681531089</v>
      </c>
      <c r="C806" s="44">
        <v>4.1017700000000001</v>
      </c>
      <c r="D806" s="44">
        <f t="shared" si="25"/>
        <v>5.6017700000000001</v>
      </c>
    </row>
    <row r="807" spans="1:4" x14ac:dyDescent="0.25">
      <c r="A807" s="44">
        <v>0.99997960000003849</v>
      </c>
      <c r="B807" s="44">
        <f t="shared" si="24"/>
        <v>4.1029020558640283</v>
      </c>
      <c r="C807" s="44">
        <v>4.1029</v>
      </c>
      <c r="D807" s="44">
        <f t="shared" si="25"/>
        <v>5.6029</v>
      </c>
    </row>
    <row r="808" spans="1:4" x14ac:dyDescent="0.25">
      <c r="A808" s="44">
        <v>0.99997970000003844</v>
      </c>
      <c r="B808" s="44">
        <f t="shared" si="24"/>
        <v>4.10403841714579</v>
      </c>
      <c r="C808" s="44">
        <v>4.1040400000000004</v>
      </c>
      <c r="D808" s="44">
        <f t="shared" si="25"/>
        <v>5.6040400000000004</v>
      </c>
    </row>
    <row r="809" spans="1:4" x14ac:dyDescent="0.25">
      <c r="A809" s="44">
        <v>0.99997980000003839</v>
      </c>
      <c r="B809" s="44">
        <f t="shared" si="24"/>
        <v>4.1051801028849102</v>
      </c>
      <c r="C809" s="44">
        <v>4.1051799999999998</v>
      </c>
      <c r="D809" s="44">
        <f t="shared" si="25"/>
        <v>5.6051799999999998</v>
      </c>
    </row>
    <row r="810" spans="1:4" x14ac:dyDescent="0.25">
      <c r="A810" s="44">
        <v>0.99997990000003834</v>
      </c>
      <c r="B810" s="44">
        <f t="shared" si="24"/>
        <v>4.1063271647144006</v>
      </c>
      <c r="C810" s="44">
        <v>4.1063299999999998</v>
      </c>
      <c r="D810" s="44">
        <f t="shared" si="25"/>
        <v>5.6063299999999998</v>
      </c>
    </row>
    <row r="811" spans="1:4" x14ac:dyDescent="0.25">
      <c r="A811" s="44">
        <v>0.99998000000003828</v>
      </c>
      <c r="B811" s="44">
        <f t="shared" si="24"/>
        <v>4.1074796550284987</v>
      </c>
      <c r="C811" s="44">
        <v>4.1074799999999998</v>
      </c>
      <c r="D811" s="44">
        <f t="shared" si="25"/>
        <v>5.6074799999999998</v>
      </c>
    </row>
    <row r="812" spans="1:4" x14ac:dyDescent="0.25">
      <c r="A812" s="44">
        <v>0.99998010000003823</v>
      </c>
      <c r="B812" s="44">
        <f t="shared" si="24"/>
        <v>4.1086376269977567</v>
      </c>
      <c r="C812" s="44">
        <v>4.1086400000000003</v>
      </c>
      <c r="D812" s="44">
        <f t="shared" si="25"/>
        <v>5.6086400000000003</v>
      </c>
    </row>
    <row r="813" spans="1:4" x14ac:dyDescent="0.25">
      <c r="A813" s="44">
        <v>0.99998020000003818</v>
      </c>
      <c r="B813" s="44">
        <f t="shared" si="24"/>
        <v>4.1098011345845302</v>
      </c>
      <c r="C813" s="44">
        <v>4.1097999999999999</v>
      </c>
      <c r="D813" s="44">
        <f t="shared" si="25"/>
        <v>5.6097999999999999</v>
      </c>
    </row>
    <row r="814" spans="1:4" x14ac:dyDescent="0.25">
      <c r="A814" s="44">
        <v>0.99998030000003812</v>
      </c>
      <c r="B814" s="44">
        <f t="shared" si="24"/>
        <v>4.1109702325588291</v>
      </c>
      <c r="C814" s="44">
        <v>4.11097</v>
      </c>
      <c r="D814" s="44">
        <f t="shared" si="25"/>
        <v>5.61097</v>
      </c>
    </row>
    <row r="815" spans="1:4" x14ac:dyDescent="0.25">
      <c r="A815" s="44">
        <v>0.99998040000003807</v>
      </c>
      <c r="B815" s="44">
        <f t="shared" si="24"/>
        <v>4.1121449765145988</v>
      </c>
      <c r="C815" s="44">
        <v>4.1121400000000001</v>
      </c>
      <c r="D815" s="44">
        <f t="shared" si="25"/>
        <v>5.6121400000000001</v>
      </c>
    </row>
    <row r="816" spans="1:4" x14ac:dyDescent="0.25">
      <c r="A816" s="44">
        <v>0.99998050000003802</v>
      </c>
      <c r="B816" s="44">
        <f t="shared" si="24"/>
        <v>4.1133254228863816</v>
      </c>
      <c r="C816" s="44">
        <v>4.1133300000000004</v>
      </c>
      <c r="D816" s="44">
        <f t="shared" si="25"/>
        <v>5.6133300000000004</v>
      </c>
    </row>
    <row r="817" spans="1:4" x14ac:dyDescent="0.25">
      <c r="A817" s="44">
        <v>0.99998060000003797</v>
      </c>
      <c r="B817" s="44">
        <f t="shared" si="24"/>
        <v>4.114511628966433</v>
      </c>
      <c r="C817" s="44">
        <v>4.1145100000000001</v>
      </c>
      <c r="D817" s="44">
        <f t="shared" si="25"/>
        <v>5.6145100000000001</v>
      </c>
    </row>
    <row r="818" spans="1:4" x14ac:dyDescent="0.25">
      <c r="A818" s="44">
        <v>0.99998070000003791</v>
      </c>
      <c r="B818" s="44">
        <f t="shared" si="24"/>
        <v>4.1157036529222477</v>
      </c>
      <c r="C818" s="44">
        <v>4.1157000000000004</v>
      </c>
      <c r="D818" s="44">
        <f t="shared" si="25"/>
        <v>5.6157000000000004</v>
      </c>
    </row>
    <row r="819" spans="1:4" x14ac:dyDescent="0.25">
      <c r="A819" s="44">
        <v>0.99998080000003786</v>
      </c>
      <c r="B819" s="44">
        <f t="shared" si="24"/>
        <v>4.1169015538145688</v>
      </c>
      <c r="C819" s="44">
        <v>4.1169000000000002</v>
      </c>
      <c r="D819" s="44">
        <f t="shared" si="25"/>
        <v>5.6169000000000002</v>
      </c>
    </row>
    <row r="820" spans="1:4" x14ac:dyDescent="0.25">
      <c r="A820" s="44">
        <v>0.99998090000003781</v>
      </c>
      <c r="B820" s="44">
        <f t="shared" si="24"/>
        <v>4.1181053916158294</v>
      </c>
      <c r="C820" s="44">
        <v>4.1181099999999997</v>
      </c>
      <c r="D820" s="44">
        <f t="shared" si="25"/>
        <v>5.6181099999999997</v>
      </c>
    </row>
    <row r="821" spans="1:4" x14ac:dyDescent="0.25">
      <c r="A821" s="44">
        <v>0.99998100000003776</v>
      </c>
      <c r="B821" s="44">
        <f t="shared" si="24"/>
        <v>4.1193152272291034</v>
      </c>
      <c r="C821" s="44">
        <v>4.1193200000000001</v>
      </c>
      <c r="D821" s="44">
        <f t="shared" si="25"/>
        <v>5.6193200000000001</v>
      </c>
    </row>
    <row r="822" spans="1:4" x14ac:dyDescent="0.25">
      <c r="A822" s="44">
        <v>0.9999811000000377</v>
      </c>
      <c r="B822" s="44">
        <f t="shared" si="24"/>
        <v>4.1205311225075363</v>
      </c>
      <c r="C822" s="44">
        <v>4.1205299999999996</v>
      </c>
      <c r="D822" s="44">
        <f t="shared" si="25"/>
        <v>5.6205299999999996</v>
      </c>
    </row>
    <row r="823" spans="1:4" x14ac:dyDescent="0.25">
      <c r="A823" s="44">
        <v>0.99998120000003765</v>
      </c>
      <c r="B823" s="44">
        <f t="shared" si="24"/>
        <v>4.1217531402742873</v>
      </c>
      <c r="C823" s="44">
        <v>4.1217499999999996</v>
      </c>
      <c r="D823" s="44">
        <f t="shared" si="25"/>
        <v>5.6217499999999996</v>
      </c>
    </row>
    <row r="824" spans="1:4" x14ac:dyDescent="0.25">
      <c r="A824" s="44">
        <v>0.9999813000000376</v>
      </c>
      <c r="B824" s="44">
        <f t="shared" si="24"/>
        <v>4.1229813443430086</v>
      </c>
      <c r="C824" s="44">
        <v>4.1229800000000001</v>
      </c>
      <c r="D824" s="44">
        <f t="shared" si="25"/>
        <v>5.6229800000000001</v>
      </c>
    </row>
    <row r="825" spans="1:4" x14ac:dyDescent="0.25">
      <c r="A825" s="44">
        <v>0.99998140000003755</v>
      </c>
      <c r="B825" s="44">
        <f t="shared" si="24"/>
        <v>4.1242157995388506</v>
      </c>
      <c r="C825" s="44">
        <v>4.1242200000000002</v>
      </c>
      <c r="D825" s="44">
        <f t="shared" si="25"/>
        <v>5.6242200000000002</v>
      </c>
    </row>
    <row r="826" spans="1:4" x14ac:dyDescent="0.25">
      <c r="A826" s="44">
        <v>0.99998150000003749</v>
      </c>
      <c r="B826" s="44">
        <f t="shared" si="24"/>
        <v>4.1254565717200578</v>
      </c>
      <c r="C826" s="44">
        <v>4.1254600000000003</v>
      </c>
      <c r="D826" s="44">
        <f t="shared" si="25"/>
        <v>5.6254600000000003</v>
      </c>
    </row>
    <row r="827" spans="1:4" x14ac:dyDescent="0.25">
      <c r="A827" s="44">
        <v>0.99998160000003744</v>
      </c>
      <c r="B827" s="44">
        <f t="shared" si="24"/>
        <v>4.1267037278001109</v>
      </c>
      <c r="C827" s="44">
        <v>4.1266999999999996</v>
      </c>
      <c r="D827" s="44">
        <f t="shared" si="25"/>
        <v>5.6266999999999996</v>
      </c>
    </row>
    <row r="828" spans="1:4" x14ac:dyDescent="0.25">
      <c r="A828" s="44">
        <v>0.99998170000003739</v>
      </c>
      <c r="B828" s="44">
        <f t="shared" si="24"/>
        <v>4.1279573357704926</v>
      </c>
      <c r="C828" s="44">
        <v>4.1279599999999999</v>
      </c>
      <c r="D828" s="44">
        <f t="shared" si="25"/>
        <v>5.6279599999999999</v>
      </c>
    </row>
    <row r="829" spans="1:4" x14ac:dyDescent="0.25">
      <c r="A829" s="44">
        <v>0.99998180000003734</v>
      </c>
      <c r="B829" s="44">
        <f t="shared" si="24"/>
        <v>4.1292174647240669</v>
      </c>
      <c r="C829" s="44">
        <v>4.1292200000000001</v>
      </c>
      <c r="D829" s="44">
        <f t="shared" si="25"/>
        <v>5.6292200000000001</v>
      </c>
    </row>
    <row r="830" spans="1:4" x14ac:dyDescent="0.25">
      <c r="A830" s="44">
        <v>0.99998190000003728</v>
      </c>
      <c r="B830" s="44">
        <f t="shared" si="24"/>
        <v>4.1304841848790836</v>
      </c>
      <c r="C830" s="44">
        <v>4.1304800000000004</v>
      </c>
      <c r="D830" s="44">
        <f t="shared" si="25"/>
        <v>5.6304800000000004</v>
      </c>
    </row>
    <row r="831" spans="1:4" x14ac:dyDescent="0.25">
      <c r="A831" s="44">
        <v>0.99998200000003723</v>
      </c>
      <c r="B831" s="44">
        <f t="shared" si="24"/>
        <v>4.1317575676038611</v>
      </c>
      <c r="C831" s="44">
        <v>4.1317599999999999</v>
      </c>
      <c r="D831" s="44">
        <f t="shared" si="25"/>
        <v>5.6317599999999999</v>
      </c>
    </row>
    <row r="832" spans="1:4" x14ac:dyDescent="0.25">
      <c r="A832" s="44">
        <v>0.99998210000003718</v>
      </c>
      <c r="B832" s="44">
        <f t="shared" si="24"/>
        <v>4.1330376854421322</v>
      </c>
      <c r="C832" s="44">
        <v>4.1330400000000003</v>
      </c>
      <c r="D832" s="44">
        <f t="shared" si="25"/>
        <v>5.6330400000000003</v>
      </c>
    </row>
    <row r="833" spans="1:4" x14ac:dyDescent="0.25">
      <c r="A833" s="44">
        <v>0.99998220000003712</v>
      </c>
      <c r="B833" s="44">
        <f t="shared" ref="B833:B896" si="26">NORMSINV(A833)</f>
        <v>4.134324612139114</v>
      </c>
      <c r="C833" s="44">
        <v>4.1343199999999998</v>
      </c>
      <c r="D833" s="44">
        <f t="shared" ref="D833:D896" si="27">C833+1.5</f>
        <v>5.6343199999999998</v>
      </c>
    </row>
    <row r="834" spans="1:4" x14ac:dyDescent="0.25">
      <c r="A834" s="44">
        <v>0.99998230000003707</v>
      </c>
      <c r="B834" s="44">
        <f t="shared" si="26"/>
        <v>4.1356184226682906</v>
      </c>
      <c r="C834" s="44">
        <v>4.1356200000000003</v>
      </c>
      <c r="D834" s="44">
        <f t="shared" si="27"/>
        <v>5.6356200000000003</v>
      </c>
    </row>
    <row r="835" spans="1:4" x14ac:dyDescent="0.25">
      <c r="A835" s="44">
        <v>0.99998240000003702</v>
      </c>
      <c r="B835" s="44">
        <f t="shared" si="26"/>
        <v>4.1369191932589526</v>
      </c>
      <c r="C835" s="44">
        <v>4.1369199999999999</v>
      </c>
      <c r="D835" s="44">
        <f t="shared" si="27"/>
        <v>5.6369199999999999</v>
      </c>
    </row>
    <row r="836" spans="1:4" x14ac:dyDescent="0.25">
      <c r="A836" s="44">
        <v>0.99998250000003697</v>
      </c>
      <c r="B836" s="44">
        <f t="shared" si="26"/>
        <v>4.1382270014245179</v>
      </c>
      <c r="C836" s="44">
        <v>4.1382300000000001</v>
      </c>
      <c r="D836" s="44">
        <f t="shared" si="27"/>
        <v>5.6382300000000001</v>
      </c>
    </row>
    <row r="837" spans="1:4" x14ac:dyDescent="0.25">
      <c r="A837" s="44">
        <v>0.99998260000003691</v>
      </c>
      <c r="B837" s="44">
        <f t="shared" si="26"/>
        <v>4.1395419259916508</v>
      </c>
      <c r="C837" s="44">
        <v>4.1395400000000002</v>
      </c>
      <c r="D837" s="44">
        <f t="shared" si="27"/>
        <v>5.6395400000000002</v>
      </c>
    </row>
    <row r="838" spans="1:4" x14ac:dyDescent="0.25">
      <c r="A838" s="44">
        <v>0.99998270000003686</v>
      </c>
      <c r="B838" s="44">
        <f t="shared" si="26"/>
        <v>4.1408640471302265</v>
      </c>
      <c r="C838" s="44">
        <v>4.14086</v>
      </c>
      <c r="D838" s="44">
        <f t="shared" si="27"/>
        <v>5.64086</v>
      </c>
    </row>
    <row r="839" spans="1:4" x14ac:dyDescent="0.25">
      <c r="A839" s="44">
        <v>0.99998280000003681</v>
      </c>
      <c r="B839" s="44">
        <f t="shared" si="26"/>
        <v>4.1421934463841286</v>
      </c>
      <c r="C839" s="44">
        <v>4.1421900000000003</v>
      </c>
      <c r="D839" s="44">
        <f t="shared" si="27"/>
        <v>5.6421900000000003</v>
      </c>
    </row>
    <row r="840" spans="1:4" x14ac:dyDescent="0.25">
      <c r="A840" s="44">
        <v>0.99998290000003676</v>
      </c>
      <c r="B840" s="44">
        <f t="shared" si="26"/>
        <v>4.1435302067029793</v>
      </c>
      <c r="C840" s="44">
        <v>4.1435300000000002</v>
      </c>
      <c r="D840" s="44">
        <f t="shared" si="27"/>
        <v>5.6435300000000002</v>
      </c>
    </row>
    <row r="841" spans="1:4" x14ac:dyDescent="0.25">
      <c r="A841" s="44">
        <v>0.9999830000000367</v>
      </c>
      <c r="B841" s="44">
        <f t="shared" si="26"/>
        <v>4.1448744124747519</v>
      </c>
      <c r="C841" s="44">
        <v>4.1448700000000001</v>
      </c>
      <c r="D841" s="44">
        <f t="shared" si="27"/>
        <v>5.6448700000000001</v>
      </c>
    </row>
    <row r="842" spans="1:4" x14ac:dyDescent="0.25">
      <c r="A842" s="44">
        <v>0.99998310000003665</v>
      </c>
      <c r="B842" s="44">
        <f t="shared" si="26"/>
        <v>4.1462261495593635</v>
      </c>
      <c r="C842" s="44">
        <v>4.1462300000000001</v>
      </c>
      <c r="D842" s="44">
        <f t="shared" si="27"/>
        <v>5.6462300000000001</v>
      </c>
    </row>
    <row r="843" spans="1:4" x14ac:dyDescent="0.25">
      <c r="A843" s="44">
        <v>0.9999832000000366</v>
      </c>
      <c r="B843" s="44">
        <f t="shared" si="26"/>
        <v>4.1475855053232387</v>
      </c>
      <c r="C843" s="44">
        <v>4.1475900000000001</v>
      </c>
      <c r="D843" s="44">
        <f t="shared" si="27"/>
        <v>5.6475900000000001</v>
      </c>
    </row>
    <row r="844" spans="1:4" x14ac:dyDescent="0.25">
      <c r="A844" s="44">
        <v>0.99998330000003655</v>
      </c>
      <c r="B844" s="44">
        <f t="shared" si="26"/>
        <v>4.1489525686749156</v>
      </c>
      <c r="C844" s="44">
        <v>4.1489500000000001</v>
      </c>
      <c r="D844" s="44">
        <f t="shared" si="27"/>
        <v>5.6489500000000001</v>
      </c>
    </row>
    <row r="845" spans="1:4" x14ac:dyDescent="0.25">
      <c r="A845" s="44">
        <v>0.99998340000003649</v>
      </c>
      <c r="B845" s="44">
        <f t="shared" si="26"/>
        <v>4.1503274301016893</v>
      </c>
      <c r="C845" s="44">
        <v>4.1503300000000003</v>
      </c>
      <c r="D845" s="44">
        <f t="shared" si="27"/>
        <v>5.6503300000000003</v>
      </c>
    </row>
    <row r="846" spans="1:4" x14ac:dyDescent="0.25">
      <c r="A846" s="44">
        <v>0.99998350000003644</v>
      </c>
      <c r="B846" s="44">
        <f t="shared" si="26"/>
        <v>4.1517101817073812</v>
      </c>
      <c r="C846" s="44">
        <v>4.1517099999999996</v>
      </c>
      <c r="D846" s="44">
        <f t="shared" si="27"/>
        <v>5.6517099999999996</v>
      </c>
    </row>
    <row r="847" spans="1:4" x14ac:dyDescent="0.25">
      <c r="A847" s="44">
        <v>0.99998360000003639</v>
      </c>
      <c r="B847" s="44">
        <f t="shared" si="26"/>
        <v>4.1531009172512086</v>
      </c>
      <c r="C847" s="44">
        <v>4.1531000000000002</v>
      </c>
      <c r="D847" s="44">
        <f t="shared" si="27"/>
        <v>5.6531000000000002</v>
      </c>
    </row>
    <row r="848" spans="1:4" x14ac:dyDescent="0.25">
      <c r="A848" s="44">
        <v>0.99998370000003634</v>
      </c>
      <c r="B848" s="44">
        <f t="shared" si="26"/>
        <v>4.1544997321878823</v>
      </c>
      <c r="C848" s="44">
        <v>4.1544999999999996</v>
      </c>
      <c r="D848" s="44">
        <f t="shared" si="27"/>
        <v>5.6544999999999996</v>
      </c>
    </row>
    <row r="849" spans="1:4" x14ac:dyDescent="0.25">
      <c r="A849" s="44">
        <v>0.99998380000003628</v>
      </c>
      <c r="B849" s="44">
        <f t="shared" si="26"/>
        <v>4.155906723708874</v>
      </c>
      <c r="C849" s="44">
        <v>4.1559100000000004</v>
      </c>
      <c r="D849" s="44">
        <f t="shared" si="27"/>
        <v>5.6559100000000004</v>
      </c>
    </row>
    <row r="850" spans="1:4" x14ac:dyDescent="0.25">
      <c r="A850" s="44">
        <v>0.99998390000003623</v>
      </c>
      <c r="B850" s="44">
        <f t="shared" si="26"/>
        <v>4.1573219907849994</v>
      </c>
      <c r="C850" s="44">
        <v>4.1573200000000003</v>
      </c>
      <c r="D850" s="44">
        <f t="shared" si="27"/>
        <v>5.6573200000000003</v>
      </c>
    </row>
    <row r="851" spans="1:4" x14ac:dyDescent="0.25">
      <c r="A851" s="44">
        <v>0.99998400000003618</v>
      </c>
      <c r="B851" s="44">
        <f t="shared" si="26"/>
        <v>4.1587456342102822</v>
      </c>
      <c r="C851" s="44">
        <v>4.1587500000000004</v>
      </c>
      <c r="D851" s="44">
        <f t="shared" si="27"/>
        <v>5.6587500000000004</v>
      </c>
    </row>
    <row r="852" spans="1:4" x14ac:dyDescent="0.25">
      <c r="A852" s="44">
        <v>0.99998410000003612</v>
      </c>
      <c r="B852" s="44">
        <f t="shared" si="26"/>
        <v>4.1601777566471965</v>
      </c>
      <c r="C852" s="44">
        <v>4.1601800000000004</v>
      </c>
      <c r="D852" s="44">
        <f t="shared" si="27"/>
        <v>5.6601800000000004</v>
      </c>
    </row>
    <row r="853" spans="1:4" x14ac:dyDescent="0.25">
      <c r="A853" s="44">
        <v>0.99998420000003607</v>
      </c>
      <c r="B853" s="44">
        <f t="shared" si="26"/>
        <v>4.1616184626733297</v>
      </c>
      <c r="C853" s="44">
        <v>4.1616200000000001</v>
      </c>
      <c r="D853" s="44">
        <f t="shared" si="27"/>
        <v>5.6616200000000001</v>
      </c>
    </row>
    <row r="854" spans="1:4" x14ac:dyDescent="0.25">
      <c r="A854" s="44">
        <v>0.99998430000003602</v>
      </c>
      <c r="B854" s="44">
        <f t="shared" si="26"/>
        <v>4.163067858829498</v>
      </c>
      <c r="C854" s="44">
        <v>4.1630700000000003</v>
      </c>
      <c r="D854" s="44">
        <f t="shared" si="27"/>
        <v>5.6630700000000003</v>
      </c>
    </row>
    <row r="855" spans="1:4" x14ac:dyDescent="0.25">
      <c r="A855" s="44">
        <v>0.99998440000003597</v>
      </c>
      <c r="B855" s="44">
        <f t="shared" si="26"/>
        <v>4.1645260536694018</v>
      </c>
      <c r="C855" s="44">
        <v>4.1645300000000001</v>
      </c>
      <c r="D855" s="44">
        <f t="shared" si="27"/>
        <v>5.6645300000000001</v>
      </c>
    </row>
    <row r="856" spans="1:4" x14ac:dyDescent="0.25">
      <c r="A856" s="44">
        <v>0.99998450000003591</v>
      </c>
      <c r="B856" s="44">
        <f t="shared" si="26"/>
        <v>4.1659931578108553</v>
      </c>
      <c r="C856" s="44">
        <v>4.1659899999999999</v>
      </c>
      <c r="D856" s="44">
        <f t="shared" si="27"/>
        <v>5.6659899999999999</v>
      </c>
    </row>
    <row r="857" spans="1:4" x14ac:dyDescent="0.25">
      <c r="A857" s="44">
        <v>0.99998460000003586</v>
      </c>
      <c r="B857" s="44">
        <f t="shared" si="26"/>
        <v>4.1674692839886669</v>
      </c>
      <c r="C857" s="44">
        <v>4.1674699999999998</v>
      </c>
      <c r="D857" s="44">
        <f t="shared" si="27"/>
        <v>5.6674699999999998</v>
      </c>
    </row>
    <row r="858" spans="1:4" x14ac:dyDescent="0.25">
      <c r="A858" s="44">
        <v>0.99998470000003581</v>
      </c>
      <c r="B858" s="44">
        <f t="shared" si="26"/>
        <v>4.1689545471092213</v>
      </c>
      <c r="C858" s="44">
        <v>4.1689499999999997</v>
      </c>
      <c r="D858" s="44">
        <f t="shared" si="27"/>
        <v>5.6689499999999997</v>
      </c>
    </row>
    <row r="859" spans="1:4" x14ac:dyDescent="0.25">
      <c r="A859" s="44">
        <v>0.99998480000003576</v>
      </c>
      <c r="B859" s="44">
        <f t="shared" si="26"/>
        <v>4.1704490643068421</v>
      </c>
      <c r="C859" s="44">
        <v>4.1704499999999998</v>
      </c>
      <c r="D859" s="44">
        <f t="shared" si="27"/>
        <v>5.6704499999999998</v>
      </c>
    </row>
    <row r="860" spans="1:4" x14ac:dyDescent="0.25">
      <c r="A860" s="44">
        <v>0.9999849000000357</v>
      </c>
      <c r="B860" s="44">
        <f t="shared" si="26"/>
        <v>4.1719529550019923</v>
      </c>
      <c r="C860" s="44">
        <v>4.1719499999999998</v>
      </c>
      <c r="D860" s="44">
        <f t="shared" si="27"/>
        <v>5.6719499999999998</v>
      </c>
    </row>
    <row r="861" spans="1:4" x14ac:dyDescent="0.25">
      <c r="A861" s="44">
        <v>0.99998500000003565</v>
      </c>
      <c r="B861" s="44">
        <f t="shared" si="26"/>
        <v>4.1734663409614026</v>
      </c>
      <c r="C861" s="44">
        <v>4.17347</v>
      </c>
      <c r="D861" s="44">
        <f t="shared" si="27"/>
        <v>5.67347</v>
      </c>
    </row>
    <row r="862" spans="1:4" x14ac:dyDescent="0.25">
      <c r="A862" s="44">
        <v>0.9999851000000356</v>
      </c>
      <c r="B862" s="44">
        <f t="shared" si="26"/>
        <v>4.1749893463601833</v>
      </c>
      <c r="C862" s="44">
        <v>4.1749900000000002</v>
      </c>
      <c r="D862" s="44">
        <f t="shared" si="27"/>
        <v>5.6749900000000002</v>
      </c>
    </row>
    <row r="863" spans="1:4" x14ac:dyDescent="0.25">
      <c r="A863" s="44">
        <v>0.99998520000003555</v>
      </c>
      <c r="B863" s="44">
        <f t="shared" si="26"/>
        <v>4.1765220978460187</v>
      </c>
      <c r="C863" s="44">
        <v>4.17652</v>
      </c>
      <c r="D863" s="44">
        <f t="shared" si="27"/>
        <v>5.67652</v>
      </c>
    </row>
    <row r="864" spans="1:4" x14ac:dyDescent="0.25">
      <c r="A864" s="44">
        <v>0.99998530000003549</v>
      </c>
      <c r="B864" s="44">
        <f t="shared" si="26"/>
        <v>4.1780647246055134</v>
      </c>
      <c r="C864" s="44">
        <v>4.1780600000000003</v>
      </c>
      <c r="D864" s="44">
        <f t="shared" si="27"/>
        <v>5.6780600000000003</v>
      </c>
    </row>
    <row r="865" spans="1:4" x14ac:dyDescent="0.25">
      <c r="A865" s="44">
        <v>0.99998540000003544</v>
      </c>
      <c r="B865" s="44">
        <f t="shared" si="26"/>
        <v>4.1796173584327869</v>
      </c>
      <c r="C865" s="44">
        <v>4.1796199999999999</v>
      </c>
      <c r="D865" s="44">
        <f t="shared" si="27"/>
        <v>5.6796199999999999</v>
      </c>
    </row>
    <row r="866" spans="1:4" x14ac:dyDescent="0.25">
      <c r="A866" s="44">
        <v>0.99998550000003539</v>
      </c>
      <c r="B866" s="44">
        <f t="shared" si="26"/>
        <v>4.1811801338004129</v>
      </c>
      <c r="C866" s="44">
        <v>4.1811800000000003</v>
      </c>
      <c r="D866" s="44">
        <f t="shared" si="27"/>
        <v>5.6811800000000003</v>
      </c>
    </row>
    <row r="867" spans="1:4" x14ac:dyDescent="0.25">
      <c r="A867" s="44">
        <v>0.99998560000003534</v>
      </c>
      <c r="B867" s="44">
        <f t="shared" si="26"/>
        <v>4.1827531879327706</v>
      </c>
      <c r="C867" s="44">
        <v>4.1827500000000004</v>
      </c>
      <c r="D867" s="44">
        <f t="shared" si="27"/>
        <v>5.6827500000000004</v>
      </c>
    </row>
    <row r="868" spans="1:4" x14ac:dyDescent="0.25">
      <c r="A868" s="44">
        <v>0.99998570000003528</v>
      </c>
      <c r="B868" s="44">
        <f t="shared" si="26"/>
        <v>4.1843366608819625</v>
      </c>
      <c r="C868" s="44">
        <v>4.1843399999999997</v>
      </c>
      <c r="D868" s="44">
        <f t="shared" si="27"/>
        <v>5.6843399999999997</v>
      </c>
    </row>
    <row r="869" spans="1:4" x14ac:dyDescent="0.25">
      <c r="A869" s="44">
        <v>0.99998580000003523</v>
      </c>
      <c r="B869" s="44">
        <f t="shared" si="26"/>
        <v>4.1859306956063493</v>
      </c>
      <c r="C869" s="44">
        <v>4.1859299999999999</v>
      </c>
      <c r="D869" s="44">
        <f t="shared" si="27"/>
        <v>5.6859299999999999</v>
      </c>
    </row>
    <row r="870" spans="1:4" x14ac:dyDescent="0.25">
      <c r="A870" s="44">
        <v>0.99998590000003518</v>
      </c>
      <c r="B870" s="44">
        <f t="shared" si="26"/>
        <v>4.1875354380518486</v>
      </c>
      <c r="C870" s="44">
        <v>4.1875400000000003</v>
      </c>
      <c r="D870" s="44">
        <f t="shared" si="27"/>
        <v>5.6875400000000003</v>
      </c>
    </row>
    <row r="871" spans="1:4" x14ac:dyDescent="0.25">
      <c r="A871" s="44">
        <v>0.99998600000003512</v>
      </c>
      <c r="B871" s="44">
        <f t="shared" si="26"/>
        <v>4.1891510372360967</v>
      </c>
      <c r="C871" s="44">
        <v>4.1891499999999997</v>
      </c>
      <c r="D871" s="44">
        <f t="shared" si="27"/>
        <v>5.6891499999999997</v>
      </c>
    </row>
    <row r="872" spans="1:4" x14ac:dyDescent="0.25">
      <c r="A872" s="44">
        <v>0.99998610000003507</v>
      </c>
      <c r="B872" s="44">
        <f t="shared" si="26"/>
        <v>4.1907776453356087</v>
      </c>
      <c r="C872" s="44">
        <v>4.1907800000000002</v>
      </c>
      <c r="D872" s="44">
        <f t="shared" si="27"/>
        <v>5.6907800000000002</v>
      </c>
    </row>
    <row r="873" spans="1:4" x14ac:dyDescent="0.25">
      <c r="A873" s="44">
        <v>0.99998620000003502</v>
      </c>
      <c r="B873" s="44">
        <f t="shared" si="26"/>
        <v>4.1924154177760542</v>
      </c>
      <c r="C873" s="44">
        <v>4.1924200000000003</v>
      </c>
      <c r="D873" s="44">
        <f t="shared" si="27"/>
        <v>5.6924200000000003</v>
      </c>
    </row>
    <row r="874" spans="1:4" x14ac:dyDescent="0.25">
      <c r="A874" s="44">
        <v>0.99998630000003497</v>
      </c>
      <c r="B874" s="44">
        <f t="shared" si="26"/>
        <v>4.1940645133257899</v>
      </c>
      <c r="C874" s="44">
        <v>4.1940600000000003</v>
      </c>
      <c r="D874" s="44">
        <f t="shared" si="27"/>
        <v>5.6940600000000003</v>
      </c>
    </row>
    <row r="875" spans="1:4" x14ac:dyDescent="0.25">
      <c r="A875" s="44">
        <v>0.99998640000003491</v>
      </c>
      <c r="B875" s="44">
        <f t="shared" si="26"/>
        <v>4.1957250941927962</v>
      </c>
      <c r="C875" s="44">
        <v>4.1957300000000002</v>
      </c>
      <c r="D875" s="44">
        <f t="shared" si="27"/>
        <v>5.6957300000000002</v>
      </c>
    </row>
    <row r="876" spans="1:4" x14ac:dyDescent="0.25">
      <c r="A876" s="44">
        <v>0.99998650000003486</v>
      </c>
      <c r="B876" s="44">
        <f t="shared" si="26"/>
        <v>4.1973973261251478</v>
      </c>
      <c r="C876" s="44">
        <v>4.1974</v>
      </c>
      <c r="D876" s="44">
        <f t="shared" si="27"/>
        <v>5.6974</v>
      </c>
    </row>
    <row r="877" spans="1:4" x14ac:dyDescent="0.25">
      <c r="A877" s="44">
        <v>0.99998660000003481</v>
      </c>
      <c r="B877" s="44">
        <f t="shared" si="26"/>
        <v>4.199081378515201</v>
      </c>
      <c r="C877" s="44">
        <v>4.1990800000000004</v>
      </c>
      <c r="D877" s="44">
        <f t="shared" si="27"/>
        <v>5.6990800000000004</v>
      </c>
    </row>
    <row r="878" spans="1:4" x14ac:dyDescent="0.25">
      <c r="A878" s="44">
        <v>0.99998670000003476</v>
      </c>
      <c r="B878" s="44">
        <f t="shared" si="26"/>
        <v>4.2007774245076508</v>
      </c>
      <c r="C878" s="44">
        <v>4.20078</v>
      </c>
      <c r="D878" s="44">
        <f t="shared" si="27"/>
        <v>5.70078</v>
      </c>
    </row>
    <row r="879" spans="1:4" x14ac:dyDescent="0.25">
      <c r="A879" s="44">
        <v>0.9999868000000347</v>
      </c>
      <c r="B879" s="44">
        <f t="shared" si="26"/>
        <v>4.2024856411116183</v>
      </c>
      <c r="C879" s="44">
        <v>4.2024900000000001</v>
      </c>
      <c r="D879" s="44">
        <f t="shared" si="27"/>
        <v>5.7024900000000001</v>
      </c>
    </row>
    <row r="880" spans="1:4" x14ac:dyDescent="0.25">
      <c r="A880" s="44">
        <v>0.99998690000003465</v>
      </c>
      <c r="B880" s="44">
        <f t="shared" si="26"/>
        <v>4.2042062093169887</v>
      </c>
      <c r="C880" s="44">
        <v>4.2042099999999998</v>
      </c>
      <c r="D880" s="44">
        <f t="shared" si="27"/>
        <v>5.7042099999999998</v>
      </c>
    </row>
    <row r="881" spans="1:4" x14ac:dyDescent="0.25">
      <c r="A881" s="44">
        <v>0.9999870000000346</v>
      </c>
      <c r="B881" s="44">
        <f t="shared" si="26"/>
        <v>4.2059393142151436</v>
      </c>
      <c r="C881" s="44">
        <v>4.20594</v>
      </c>
      <c r="D881" s="44">
        <f t="shared" si="27"/>
        <v>5.70594</v>
      </c>
    </row>
    <row r="882" spans="1:4" x14ac:dyDescent="0.25">
      <c r="A882" s="44">
        <v>0.99998710000003455</v>
      </c>
      <c r="B882" s="44">
        <f t="shared" si="26"/>
        <v>4.207685145124338</v>
      </c>
      <c r="C882" s="44">
        <v>4.2076900000000004</v>
      </c>
      <c r="D882" s="44">
        <f t="shared" si="27"/>
        <v>5.7076900000000004</v>
      </c>
    </row>
    <row r="883" spans="1:4" x14ac:dyDescent="0.25">
      <c r="A883" s="44">
        <v>0.99998720000003449</v>
      </c>
      <c r="B883" s="44">
        <f t="shared" si="26"/>
        <v>4.2094438957199083</v>
      </c>
      <c r="C883" s="44">
        <v>4.2094399999999998</v>
      </c>
      <c r="D883" s="44">
        <f t="shared" si="27"/>
        <v>5.7094399999999998</v>
      </c>
    </row>
    <row r="884" spans="1:4" x14ac:dyDescent="0.25">
      <c r="A884" s="44">
        <v>0.99998730000003444</v>
      </c>
      <c r="B884" s="44">
        <f t="shared" si="26"/>
        <v>4.2112157641695367</v>
      </c>
      <c r="C884" s="44">
        <v>4.21122</v>
      </c>
      <c r="D884" s="44">
        <f t="shared" si="27"/>
        <v>5.71122</v>
      </c>
    </row>
    <row r="885" spans="1:4" x14ac:dyDescent="0.25">
      <c r="A885" s="44">
        <v>0.99998740000003439</v>
      </c>
      <c r="B885" s="44">
        <f t="shared" si="26"/>
        <v>4.213000953273828</v>
      </c>
      <c r="C885" s="44">
        <v>4.2130000000000001</v>
      </c>
      <c r="D885" s="44">
        <f t="shared" si="27"/>
        <v>5.7130000000000001</v>
      </c>
    </row>
    <row r="886" spans="1:4" x14ac:dyDescent="0.25">
      <c r="A886" s="44">
        <v>0.99998750000003434</v>
      </c>
      <c r="B886" s="44">
        <f t="shared" si="26"/>
        <v>4.2147996706124502</v>
      </c>
      <c r="C886" s="44">
        <v>4.2148000000000003</v>
      </c>
      <c r="D886" s="44">
        <f t="shared" si="27"/>
        <v>5.7148000000000003</v>
      </c>
    </row>
    <row r="887" spans="1:4" x14ac:dyDescent="0.25">
      <c r="A887" s="44">
        <v>0.99998760000003428</v>
      </c>
      <c r="B887" s="44">
        <f t="shared" si="26"/>
        <v>4.2166121286960658</v>
      </c>
      <c r="C887" s="44">
        <v>4.2166100000000002</v>
      </c>
      <c r="D887" s="44">
        <f t="shared" si="27"/>
        <v>5.7166100000000002</v>
      </c>
    </row>
    <row r="888" spans="1:4" x14ac:dyDescent="0.25">
      <c r="A888" s="44">
        <v>0.99998770000003423</v>
      </c>
      <c r="B888" s="44">
        <f t="shared" si="26"/>
        <v>4.2184385451244015</v>
      </c>
      <c r="C888" s="44">
        <v>4.2184400000000002</v>
      </c>
      <c r="D888" s="44">
        <f t="shared" si="27"/>
        <v>5.7184400000000002</v>
      </c>
    </row>
    <row r="889" spans="1:4" x14ac:dyDescent="0.25">
      <c r="A889" s="44">
        <v>0.99998780000003418</v>
      </c>
      <c r="B889" s="44">
        <f t="shared" si="26"/>
        <v>4.2202791427506847</v>
      </c>
      <c r="C889" s="44">
        <v>4.2202799999999998</v>
      </c>
      <c r="D889" s="44">
        <f t="shared" si="27"/>
        <v>5.7202799999999998</v>
      </c>
    </row>
    <row r="890" spans="1:4" x14ac:dyDescent="0.25">
      <c r="A890" s="44">
        <v>0.99998790000003412</v>
      </c>
      <c r="B890" s="44">
        <f t="shared" si="26"/>
        <v>4.2221341498528151</v>
      </c>
      <c r="C890" s="44">
        <v>4.2221299999999999</v>
      </c>
      <c r="D890" s="44">
        <f t="shared" si="27"/>
        <v>5.7221299999999999</v>
      </c>
    </row>
    <row r="891" spans="1:4" x14ac:dyDescent="0.25">
      <c r="A891" s="44">
        <v>0.99998800000003407</v>
      </c>
      <c r="B891" s="44">
        <f t="shared" si="26"/>
        <v>4.2240038003115687</v>
      </c>
      <c r="C891" s="44">
        <v>4.2240000000000002</v>
      </c>
      <c r="D891" s="44">
        <f t="shared" si="27"/>
        <v>5.7240000000000002</v>
      </c>
    </row>
    <row r="892" spans="1:4" x14ac:dyDescent="0.25">
      <c r="A892" s="44">
        <v>0.99998810000003402</v>
      </c>
      <c r="B892" s="44">
        <f t="shared" si="26"/>
        <v>4.2258883337962008</v>
      </c>
      <c r="C892" s="44">
        <v>4.2258899999999997</v>
      </c>
      <c r="D892" s="44">
        <f t="shared" si="27"/>
        <v>5.7258899999999997</v>
      </c>
    </row>
    <row r="893" spans="1:4" x14ac:dyDescent="0.25">
      <c r="A893" s="44">
        <v>0.99998820000003397</v>
      </c>
      <c r="B893" s="44">
        <f t="shared" si="26"/>
        <v>4.2277879959578142</v>
      </c>
      <c r="C893" s="44">
        <v>4.2277899999999997</v>
      </c>
      <c r="D893" s="44">
        <f t="shared" si="27"/>
        <v>5.7277899999999997</v>
      </c>
    </row>
    <row r="894" spans="1:4" x14ac:dyDescent="0.25">
      <c r="A894" s="44">
        <v>0.99998830000003391</v>
      </c>
      <c r="B894" s="44">
        <f t="shared" si="26"/>
        <v>4.229703038630892</v>
      </c>
      <c r="C894" s="44">
        <v>4.2297000000000002</v>
      </c>
      <c r="D894" s="44">
        <f t="shared" si="27"/>
        <v>5.7297000000000002</v>
      </c>
    </row>
    <row r="895" spans="1:4" x14ac:dyDescent="0.25">
      <c r="A895" s="44">
        <v>0.99998840000003386</v>
      </c>
      <c r="B895" s="44">
        <f t="shared" si="26"/>
        <v>4.2316337200434129</v>
      </c>
      <c r="C895" s="44">
        <v>4.23163</v>
      </c>
      <c r="D895" s="44">
        <f t="shared" si="27"/>
        <v>5.73163</v>
      </c>
    </row>
    <row r="896" spans="1:4" x14ac:dyDescent="0.25">
      <c r="A896" s="44">
        <v>0.99998850000003381</v>
      </c>
      <c r="B896" s="44">
        <f t="shared" si="26"/>
        <v>4.2335803050359804</v>
      </c>
      <c r="C896" s="44">
        <v>4.2335799999999999</v>
      </c>
      <c r="D896" s="44">
        <f t="shared" si="27"/>
        <v>5.7335799999999999</v>
      </c>
    </row>
    <row r="897" spans="1:4" x14ac:dyDescent="0.25">
      <c r="A897" s="44">
        <v>0.99998860000003376</v>
      </c>
      <c r="B897" s="44">
        <f t="shared" ref="B897:B960" si="28">NORMSINV(A897)</f>
        <v>4.2355430652904422</v>
      </c>
      <c r="C897" s="44">
        <v>4.2355400000000003</v>
      </c>
      <c r="D897" s="44">
        <f t="shared" ref="D897:D960" si="29">C897+1.5</f>
        <v>5.7355400000000003</v>
      </c>
    </row>
    <row r="898" spans="1:4" x14ac:dyDescent="0.25">
      <c r="A898" s="44">
        <v>0.9999887000000337</v>
      </c>
      <c r="B898" s="44">
        <f t="shared" si="28"/>
        <v>4.2375222795685126</v>
      </c>
      <c r="C898" s="44">
        <v>4.23752</v>
      </c>
      <c r="D898" s="44">
        <f t="shared" si="29"/>
        <v>5.73752</v>
      </c>
    </row>
    <row r="899" spans="1:4" x14ac:dyDescent="0.25">
      <c r="A899" s="44">
        <v>0.99998880000003365</v>
      </c>
      <c r="B899" s="44">
        <f t="shared" si="28"/>
        <v>4.2395182339609061</v>
      </c>
      <c r="C899" s="44">
        <v>4.2395199999999997</v>
      </c>
      <c r="D899" s="44">
        <f t="shared" si="29"/>
        <v>5.7395199999999997</v>
      </c>
    </row>
    <row r="900" spans="1:4" x14ac:dyDescent="0.25">
      <c r="A900" s="44">
        <v>0.9999889000000336</v>
      </c>
      <c r="B900" s="44">
        <f t="shared" si="28"/>
        <v>4.2415312221475379</v>
      </c>
      <c r="C900" s="44">
        <v>4.24153</v>
      </c>
      <c r="D900" s="44">
        <f t="shared" si="29"/>
        <v>5.74153</v>
      </c>
    </row>
    <row r="901" spans="1:4" x14ac:dyDescent="0.25">
      <c r="A901" s="44">
        <v>0.99998900000003355</v>
      </c>
      <c r="B901" s="44">
        <f t="shared" si="28"/>
        <v>4.2435615456694347</v>
      </c>
      <c r="C901" s="44">
        <v>4.2435600000000004</v>
      </c>
      <c r="D901" s="44">
        <f t="shared" si="29"/>
        <v>5.7435600000000004</v>
      </c>
    </row>
    <row r="902" spans="1:4" x14ac:dyDescent="0.25">
      <c r="A902" s="44">
        <v>0.99998910000003349</v>
      </c>
      <c r="B902" s="44">
        <f t="shared" si="28"/>
        <v>4.2456095142129318</v>
      </c>
      <c r="C902" s="44">
        <v>4.2456100000000001</v>
      </c>
      <c r="D902" s="44">
        <f t="shared" si="29"/>
        <v>5.7456100000000001</v>
      </c>
    </row>
    <row r="903" spans="1:4" x14ac:dyDescent="0.25">
      <c r="A903" s="44">
        <v>0.99998920000003344</v>
      </c>
      <c r="B903" s="44">
        <f t="shared" si="28"/>
        <v>4.2476754459068777</v>
      </c>
      <c r="C903" s="44">
        <v>4.2476799999999999</v>
      </c>
      <c r="D903" s="44">
        <f t="shared" si="29"/>
        <v>5.7476799999999999</v>
      </c>
    </row>
    <row r="904" spans="1:4" x14ac:dyDescent="0.25">
      <c r="A904" s="44">
        <v>0.99998930000003339</v>
      </c>
      <c r="B904" s="44">
        <f t="shared" si="28"/>
        <v>4.2497596676335387</v>
      </c>
      <c r="C904" s="44">
        <v>4.2497600000000002</v>
      </c>
      <c r="D904" s="44">
        <f t="shared" si="29"/>
        <v>5.7497600000000002</v>
      </c>
    </row>
    <row r="905" spans="1:4" x14ac:dyDescent="0.25">
      <c r="A905" s="44">
        <v>0.99998940000003333</v>
      </c>
      <c r="B905" s="44">
        <f t="shared" si="28"/>
        <v>4.2518625153539942</v>
      </c>
      <c r="C905" s="44">
        <v>4.2518599999999998</v>
      </c>
      <c r="D905" s="44">
        <f t="shared" si="29"/>
        <v>5.7518599999999998</v>
      </c>
    </row>
    <row r="906" spans="1:4" x14ac:dyDescent="0.25">
      <c r="A906" s="44">
        <v>0.99998950000003328</v>
      </c>
      <c r="B906" s="44">
        <f t="shared" si="28"/>
        <v>4.2539843344488233</v>
      </c>
      <c r="C906" s="44">
        <v>4.2539800000000003</v>
      </c>
      <c r="D906" s="44">
        <f t="shared" si="29"/>
        <v>5.7539800000000003</v>
      </c>
    </row>
    <row r="907" spans="1:4" x14ac:dyDescent="0.25">
      <c r="A907" s="44">
        <v>0.99998960000003323</v>
      </c>
      <c r="B907" s="44">
        <f t="shared" si="28"/>
        <v>4.2561254800749522</v>
      </c>
      <c r="C907" s="44">
        <v>4.2561299999999997</v>
      </c>
      <c r="D907" s="44">
        <f t="shared" si="29"/>
        <v>5.7561299999999997</v>
      </c>
    </row>
    <row r="908" spans="1:4" x14ac:dyDescent="0.25">
      <c r="A908" s="44">
        <v>0.99998970000003318</v>
      </c>
      <c r="B908" s="44">
        <f t="shared" si="28"/>
        <v>4.258286317539616</v>
      </c>
      <c r="C908" s="44">
        <v>4.2582899999999997</v>
      </c>
      <c r="D908" s="44">
        <f t="shared" si="29"/>
        <v>5.7582899999999997</v>
      </c>
    </row>
    <row r="909" spans="1:4" x14ac:dyDescent="0.25">
      <c r="A909" s="44">
        <v>0.99998980000003312</v>
      </c>
      <c r="B909" s="44">
        <f t="shared" si="28"/>
        <v>4.260467222692407</v>
      </c>
      <c r="C909" s="44">
        <v>4.2604699999999998</v>
      </c>
      <c r="D909" s="44">
        <f t="shared" si="29"/>
        <v>5.7604699999999998</v>
      </c>
    </row>
    <row r="910" spans="1:4" x14ac:dyDescent="0.25">
      <c r="A910" s="44">
        <v>0.99998990000003307</v>
      </c>
      <c r="B910" s="44">
        <f t="shared" si="28"/>
        <v>4.2626685823364836</v>
      </c>
      <c r="C910" s="44">
        <v>4.26267</v>
      </c>
      <c r="D910" s="44">
        <f t="shared" si="29"/>
        <v>5.76267</v>
      </c>
    </row>
    <row r="911" spans="1:4" x14ac:dyDescent="0.25">
      <c r="A911" s="44">
        <v>0.99999000000003302</v>
      </c>
      <c r="B911" s="44">
        <f t="shared" si="28"/>
        <v>4.2648907946600669</v>
      </c>
      <c r="C911" s="44">
        <v>4.2648900000000003</v>
      </c>
      <c r="D911" s="44">
        <f t="shared" si="29"/>
        <v>5.7648900000000003</v>
      </c>
    </row>
    <row r="912" spans="1:4" x14ac:dyDescent="0.25">
      <c r="A912" s="44">
        <v>0.99999010000003297</v>
      </c>
      <c r="B912" s="44">
        <f t="shared" si="28"/>
        <v>4.2671342696894534</v>
      </c>
      <c r="C912" s="44">
        <v>4.2671299999999999</v>
      </c>
      <c r="D912" s="44">
        <f t="shared" si="29"/>
        <v>5.7671299999999999</v>
      </c>
    </row>
    <row r="913" spans="1:4" x14ac:dyDescent="0.25">
      <c r="A913" s="44">
        <v>0.99999020000003291</v>
      </c>
      <c r="B913" s="44">
        <f t="shared" si="28"/>
        <v>4.2693994297648334</v>
      </c>
      <c r="C913" s="44">
        <v>4.2694000000000001</v>
      </c>
      <c r="D913" s="44">
        <f t="shared" si="29"/>
        <v>5.7694000000000001</v>
      </c>
    </row>
    <row r="914" spans="1:4" x14ac:dyDescent="0.25">
      <c r="A914" s="44">
        <v>0.99999030000003286</v>
      </c>
      <c r="B914" s="44">
        <f t="shared" si="28"/>
        <v>4.2716867100403153</v>
      </c>
      <c r="C914" s="44">
        <v>4.2716900000000004</v>
      </c>
      <c r="D914" s="44">
        <f t="shared" si="29"/>
        <v>5.7716900000000004</v>
      </c>
    </row>
    <row r="915" spans="1:4" x14ac:dyDescent="0.25">
      <c r="A915" s="44">
        <v>0.99999040000003281</v>
      </c>
      <c r="B915" s="44">
        <f t="shared" si="28"/>
        <v>4.2739965590096496</v>
      </c>
      <c r="C915" s="44">
        <v>4.274</v>
      </c>
      <c r="D915" s="44">
        <f t="shared" si="29"/>
        <v>5.774</v>
      </c>
    </row>
    <row r="916" spans="1:4" x14ac:dyDescent="0.25">
      <c r="A916" s="44">
        <v>0.99999050000003276</v>
      </c>
      <c r="B916" s="44">
        <f t="shared" si="28"/>
        <v>4.276329439059257</v>
      </c>
      <c r="C916" s="44">
        <v>4.2763299999999997</v>
      </c>
      <c r="D916" s="44">
        <f t="shared" si="29"/>
        <v>5.7763299999999997</v>
      </c>
    </row>
    <row r="917" spans="1:4" x14ac:dyDescent="0.25">
      <c r="A917" s="44">
        <v>0.9999906000000327</v>
      </c>
      <c r="B917" s="44">
        <f t="shared" si="28"/>
        <v>4.2786858270502863</v>
      </c>
      <c r="C917" s="44">
        <v>4.2786900000000001</v>
      </c>
      <c r="D917" s="44">
        <f t="shared" si="29"/>
        <v>5.7786900000000001</v>
      </c>
    </row>
    <row r="918" spans="1:4" x14ac:dyDescent="0.25">
      <c r="A918" s="44">
        <v>0.99999070000003265</v>
      </c>
      <c r="B918" s="44">
        <f t="shared" si="28"/>
        <v>4.2810662149315393</v>
      </c>
      <c r="C918" s="44">
        <v>4.2810699999999997</v>
      </c>
      <c r="D918" s="44">
        <f t="shared" si="29"/>
        <v>5.7810699999999997</v>
      </c>
    </row>
    <row r="919" spans="1:4" x14ac:dyDescent="0.25">
      <c r="A919" s="44">
        <v>0.9999908000000326</v>
      </c>
      <c r="B919" s="44">
        <f t="shared" si="28"/>
        <v>4.2834711103852667</v>
      </c>
      <c r="C919" s="44">
        <v>4.2834700000000003</v>
      </c>
      <c r="D919" s="44">
        <f t="shared" si="29"/>
        <v>5.7834700000000003</v>
      </c>
    </row>
    <row r="920" spans="1:4" x14ac:dyDescent="0.25">
      <c r="A920" s="44">
        <v>0.99999090000003255</v>
      </c>
      <c r="B920" s="44">
        <f t="shared" si="28"/>
        <v>4.285901037507978</v>
      </c>
      <c r="C920" s="44">
        <v>4.2858999999999998</v>
      </c>
      <c r="D920" s="44">
        <f t="shared" si="29"/>
        <v>5.7858999999999998</v>
      </c>
    </row>
    <row r="921" spans="1:4" x14ac:dyDescent="0.25">
      <c r="A921" s="44">
        <v>0.99999100000003249</v>
      </c>
      <c r="B921" s="44">
        <f t="shared" si="28"/>
        <v>4.2883565375285499</v>
      </c>
      <c r="C921" s="44">
        <v>4.2883599999999999</v>
      </c>
      <c r="D921" s="44">
        <f t="shared" si="29"/>
        <v>5.7883599999999999</v>
      </c>
    </row>
    <row r="922" spans="1:4" x14ac:dyDescent="0.25">
      <c r="A922" s="44">
        <v>0.99999110000003244</v>
      </c>
      <c r="B922" s="44">
        <f t="shared" si="28"/>
        <v>4.2908381695661406</v>
      </c>
      <c r="C922" s="44">
        <v>4.2908400000000002</v>
      </c>
      <c r="D922" s="44">
        <f t="shared" si="29"/>
        <v>5.7908400000000002</v>
      </c>
    </row>
    <row r="923" spans="1:4" x14ac:dyDescent="0.25">
      <c r="A923" s="44">
        <v>0.99999120000003239</v>
      </c>
      <c r="B923" s="44">
        <f t="shared" si="28"/>
        <v>4.2933465114305847</v>
      </c>
      <c r="C923" s="44">
        <v>4.2933500000000002</v>
      </c>
      <c r="D923" s="44">
        <f t="shared" si="29"/>
        <v>5.7933500000000002</v>
      </c>
    </row>
    <row r="924" spans="1:4" x14ac:dyDescent="0.25">
      <c r="A924" s="44">
        <v>0.99999130000003233</v>
      </c>
      <c r="B924" s="44">
        <f t="shared" si="28"/>
        <v>4.2958821604681452</v>
      </c>
      <c r="C924" s="44">
        <v>4.2958800000000004</v>
      </c>
      <c r="D924" s="44">
        <f t="shared" si="29"/>
        <v>5.7958800000000004</v>
      </c>
    </row>
    <row r="925" spans="1:4" x14ac:dyDescent="0.25">
      <c r="A925" s="44">
        <v>0.99999140000003228</v>
      </c>
      <c r="B925" s="44">
        <f t="shared" si="28"/>
        <v>4.2984457344557878</v>
      </c>
      <c r="C925" s="44">
        <v>4.2984499999999999</v>
      </c>
      <c r="D925" s="44">
        <f t="shared" si="29"/>
        <v>5.7984499999999999</v>
      </c>
    </row>
    <row r="926" spans="1:4" x14ac:dyDescent="0.25">
      <c r="A926" s="44">
        <v>0.99999150000003223</v>
      </c>
      <c r="B926" s="44">
        <f t="shared" si="28"/>
        <v>4.3010378725473002</v>
      </c>
      <c r="C926" s="44">
        <v>4.3010400000000004</v>
      </c>
      <c r="D926" s="44">
        <f t="shared" si="29"/>
        <v>5.8010400000000004</v>
      </c>
    </row>
    <row r="927" spans="1:4" x14ac:dyDescent="0.25">
      <c r="A927" s="44">
        <v>0.99999160000003218</v>
      </c>
      <c r="B927" s="44">
        <f t="shared" si="28"/>
        <v>4.3036592362749841</v>
      </c>
      <c r="C927" s="44">
        <v>4.3036599999999998</v>
      </c>
      <c r="D927" s="44">
        <f t="shared" si="29"/>
        <v>5.8036599999999998</v>
      </c>
    </row>
    <row r="928" spans="1:4" x14ac:dyDescent="0.25">
      <c r="A928" s="44">
        <v>0.99999170000003212</v>
      </c>
      <c r="B928" s="44">
        <f t="shared" si="28"/>
        <v>4.3063105106108281</v>
      </c>
      <c r="C928" s="44">
        <v>4.3063099999999999</v>
      </c>
      <c r="D928" s="44">
        <f t="shared" si="29"/>
        <v>5.8063099999999999</v>
      </c>
    </row>
    <row r="929" spans="1:4" x14ac:dyDescent="0.25">
      <c r="A929" s="44">
        <v>0.99999180000003207</v>
      </c>
      <c r="B929" s="44">
        <f t="shared" si="28"/>
        <v>4.3089924050914883</v>
      </c>
      <c r="C929" s="44">
        <v>4.3089899999999997</v>
      </c>
      <c r="D929" s="44">
        <f t="shared" si="29"/>
        <v>5.8089899999999997</v>
      </c>
    </row>
    <row r="930" spans="1:4" x14ac:dyDescent="0.25">
      <c r="A930" s="44">
        <v>0.99999190000003202</v>
      </c>
      <c r="B930" s="44">
        <f t="shared" si="28"/>
        <v>4.3117056550117443</v>
      </c>
      <c r="C930" s="44">
        <v>4.3117099999999997</v>
      </c>
      <c r="D930" s="44">
        <f t="shared" si="29"/>
        <v>5.8117099999999997</v>
      </c>
    </row>
    <row r="931" spans="1:4" x14ac:dyDescent="0.25">
      <c r="A931" s="44">
        <v>0.99999200000003197</v>
      </c>
      <c r="B931" s="44">
        <f t="shared" si="28"/>
        <v>4.3144510226914781</v>
      </c>
      <c r="C931" s="44">
        <v>4.3144499999999999</v>
      </c>
      <c r="D931" s="44">
        <f t="shared" si="29"/>
        <v>5.8144499999999999</v>
      </c>
    </row>
    <row r="932" spans="1:4" x14ac:dyDescent="0.25">
      <c r="A932" s="44">
        <v>0.99999210000003191</v>
      </c>
      <c r="B932" s="44">
        <f t="shared" si="28"/>
        <v>4.3172292988217222</v>
      </c>
      <c r="C932" s="44">
        <v>4.3172300000000003</v>
      </c>
      <c r="D932" s="44">
        <f t="shared" si="29"/>
        <v>5.8172300000000003</v>
      </c>
    </row>
    <row r="933" spans="1:4" x14ac:dyDescent="0.25">
      <c r="A933" s="44">
        <v>0.99999220000003186</v>
      </c>
      <c r="B933" s="44">
        <f t="shared" si="28"/>
        <v>4.3200413038957528</v>
      </c>
      <c r="C933" s="44">
        <v>4.3200399999999997</v>
      </c>
      <c r="D933" s="44">
        <f t="shared" si="29"/>
        <v>5.8200399999999997</v>
      </c>
    </row>
    <row r="934" spans="1:4" x14ac:dyDescent="0.25">
      <c r="A934" s="44">
        <v>0.99999230000003181</v>
      </c>
      <c r="B934" s="44">
        <f t="shared" si="28"/>
        <v>4.3228878897317795</v>
      </c>
      <c r="C934" s="44">
        <v>4.3228900000000001</v>
      </c>
      <c r="D934" s="44">
        <f t="shared" si="29"/>
        <v>5.8228900000000001</v>
      </c>
    </row>
    <row r="935" spans="1:4" x14ac:dyDescent="0.25">
      <c r="A935" s="44">
        <v>0.99999240000003176</v>
      </c>
      <c r="B935" s="44">
        <f t="shared" si="28"/>
        <v>4.3257699410943724</v>
      </c>
      <c r="C935" s="44">
        <v>4.3257700000000003</v>
      </c>
      <c r="D935" s="44">
        <f t="shared" si="29"/>
        <v>5.8257700000000003</v>
      </c>
    </row>
    <row r="936" spans="1:4" x14ac:dyDescent="0.25">
      <c r="A936" s="44">
        <v>0.9999925000000317</v>
      </c>
      <c r="B936" s="44">
        <f t="shared" si="28"/>
        <v>4.3286883774224183</v>
      </c>
      <c r="C936" s="44">
        <v>4.3286899999999999</v>
      </c>
      <c r="D936" s="44">
        <f t="shared" si="29"/>
        <v>5.8286899999999999</v>
      </c>
    </row>
    <row r="937" spans="1:4" x14ac:dyDescent="0.25">
      <c r="A937" s="44">
        <v>0.99999260000003165</v>
      </c>
      <c r="B937" s="44">
        <f t="shared" si="28"/>
        <v>4.3316441546721274</v>
      </c>
      <c r="C937" s="44">
        <v>4.3316400000000002</v>
      </c>
      <c r="D937" s="44">
        <f t="shared" si="29"/>
        <v>5.8316400000000002</v>
      </c>
    </row>
    <row r="938" spans="1:4" x14ac:dyDescent="0.25">
      <c r="A938" s="44">
        <v>0.9999927000000316</v>
      </c>
      <c r="B938" s="44">
        <f t="shared" si="28"/>
        <v>4.3346382672844292</v>
      </c>
      <c r="C938" s="44">
        <v>4.3346400000000003</v>
      </c>
      <c r="D938" s="44">
        <f t="shared" si="29"/>
        <v>5.8346400000000003</v>
      </c>
    </row>
    <row r="939" spans="1:4" x14ac:dyDescent="0.25">
      <c r="A939" s="44">
        <v>0.99999280000003155</v>
      </c>
      <c r="B939" s="44">
        <f t="shared" si="28"/>
        <v>4.3376717502869671</v>
      </c>
      <c r="C939" s="44">
        <v>4.3376700000000001</v>
      </c>
      <c r="D939" s="44">
        <f t="shared" si="29"/>
        <v>5.8376700000000001</v>
      </c>
    </row>
    <row r="940" spans="1:4" x14ac:dyDescent="0.25">
      <c r="A940" s="44">
        <v>0.99999290000003149</v>
      </c>
      <c r="B940" s="44">
        <f t="shared" si="28"/>
        <v>4.3407456815419465</v>
      </c>
      <c r="C940" s="44">
        <v>4.3407499999999999</v>
      </c>
      <c r="D940" s="44">
        <f t="shared" si="29"/>
        <v>5.8407499999999999</v>
      </c>
    </row>
    <row r="941" spans="1:4" x14ac:dyDescent="0.25">
      <c r="A941" s="44">
        <v>0.99999300000003144</v>
      </c>
      <c r="B941" s="44">
        <f t="shared" si="28"/>
        <v>4.3438611841521269</v>
      </c>
      <c r="C941" s="44">
        <v>4.3438600000000003</v>
      </c>
      <c r="D941" s="44">
        <f t="shared" si="29"/>
        <v>5.8438600000000003</v>
      </c>
    </row>
    <row r="942" spans="1:4" x14ac:dyDescent="0.25">
      <c r="A942" s="44">
        <v>0.99999310000003139</v>
      </c>
      <c r="B942" s="44">
        <f t="shared" si="28"/>
        <v>4.3470194290385615</v>
      </c>
      <c r="C942" s="44">
        <v>4.3470199999999997</v>
      </c>
      <c r="D942" s="44">
        <f t="shared" si="29"/>
        <v>5.8470199999999997</v>
      </c>
    </row>
    <row r="943" spans="1:4" x14ac:dyDescent="0.25">
      <c r="A943" s="44">
        <v>0.99999320000003133</v>
      </c>
      <c r="B943" s="44">
        <f t="shared" si="28"/>
        <v>4.3502216377049967</v>
      </c>
      <c r="C943" s="44">
        <v>4.3502200000000002</v>
      </c>
      <c r="D943" s="44">
        <f t="shared" si="29"/>
        <v>5.8502200000000002</v>
      </c>
    </row>
    <row r="944" spans="1:4" x14ac:dyDescent="0.25">
      <c r="A944" s="44">
        <v>0.99999330000003128</v>
      </c>
      <c r="B944" s="44">
        <f t="shared" si="28"/>
        <v>4.3534690852054547</v>
      </c>
      <c r="C944" s="44">
        <v>4.3534699999999997</v>
      </c>
      <c r="D944" s="44">
        <f t="shared" si="29"/>
        <v>5.8534699999999997</v>
      </c>
    </row>
    <row r="945" spans="1:4" x14ac:dyDescent="0.25">
      <c r="A945" s="44">
        <v>0.99999340000003123</v>
      </c>
      <c r="B945" s="44">
        <f t="shared" si="28"/>
        <v>4.3567631033331518</v>
      </c>
      <c r="C945" s="44">
        <v>4.3567600000000004</v>
      </c>
      <c r="D945" s="44">
        <f t="shared" si="29"/>
        <v>5.8567600000000004</v>
      </c>
    </row>
    <row r="946" spans="1:4" x14ac:dyDescent="0.25">
      <c r="A946" s="44">
        <v>0.99999350000003118</v>
      </c>
      <c r="B946" s="44">
        <f t="shared" si="28"/>
        <v>4.360105084050991</v>
      </c>
      <c r="C946" s="44">
        <v>4.3601099999999997</v>
      </c>
      <c r="D946" s="44">
        <f t="shared" si="29"/>
        <v>5.8601099999999997</v>
      </c>
    </row>
    <row r="947" spans="1:4" x14ac:dyDescent="0.25">
      <c r="A947" s="44">
        <v>0.99999360000003112</v>
      </c>
      <c r="B947" s="44">
        <f t="shared" si="28"/>
        <v>4.3634964831858438</v>
      </c>
      <c r="C947" s="44">
        <v>4.3635000000000002</v>
      </c>
      <c r="D947" s="44">
        <f t="shared" si="29"/>
        <v>5.8635000000000002</v>
      </c>
    </row>
    <row r="948" spans="1:4" x14ac:dyDescent="0.25">
      <c r="A948" s="44">
        <v>0.99999370000003107</v>
      </c>
      <c r="B948" s="44">
        <f t="shared" si="28"/>
        <v>4.3669388244114842</v>
      </c>
      <c r="C948" s="44">
        <v>4.3669399999999996</v>
      </c>
      <c r="D948" s="44">
        <f t="shared" si="29"/>
        <v>5.8669399999999996</v>
      </c>
    </row>
    <row r="949" spans="1:4" x14ac:dyDescent="0.25">
      <c r="A949" s="44">
        <v>0.99999380000003102</v>
      </c>
      <c r="B949" s="44">
        <f t="shared" si="28"/>
        <v>4.3704337035476453</v>
      </c>
      <c r="C949" s="44">
        <v>4.3704299999999998</v>
      </c>
      <c r="D949" s="44">
        <f t="shared" si="29"/>
        <v>5.8704299999999998</v>
      </c>
    </row>
    <row r="950" spans="1:4" x14ac:dyDescent="0.25">
      <c r="A950" s="44">
        <v>0.99999390000003097</v>
      </c>
      <c r="B950" s="44">
        <f t="shared" si="28"/>
        <v>4.3739827932058617</v>
      </c>
      <c r="C950" s="44">
        <v>4.3739800000000004</v>
      </c>
      <c r="D950" s="44">
        <f t="shared" si="29"/>
        <v>5.8739800000000004</v>
      </c>
    </row>
    <row r="951" spans="1:4" x14ac:dyDescent="0.25">
      <c r="A951" s="44">
        <v>0.99999400000003091</v>
      </c>
      <c r="B951" s="44">
        <f t="shared" si="28"/>
        <v>4.3775878478162742</v>
      </c>
      <c r="C951" s="44">
        <v>4.3775899999999996</v>
      </c>
      <c r="D951" s="44">
        <f t="shared" si="29"/>
        <v>5.8775899999999996</v>
      </c>
    </row>
    <row r="952" spans="1:4" x14ac:dyDescent="0.25">
      <c r="A952" s="44">
        <v>0.99999410000003086</v>
      </c>
      <c r="B952" s="44">
        <f t="shared" si="28"/>
        <v>4.3812507090735675</v>
      </c>
      <c r="C952" s="44">
        <v>4.3812499999999996</v>
      </c>
      <c r="D952" s="44">
        <f t="shared" si="29"/>
        <v>5.8812499999999996</v>
      </c>
    </row>
    <row r="953" spans="1:4" x14ac:dyDescent="0.25">
      <c r="A953" s="44">
        <v>0.99999420000003081</v>
      </c>
      <c r="B953" s="44">
        <f t="shared" si="28"/>
        <v>4.3849733118447327</v>
      </c>
      <c r="C953" s="44">
        <v>4.38497</v>
      </c>
      <c r="D953" s="44">
        <f t="shared" si="29"/>
        <v>5.88497</v>
      </c>
    </row>
    <row r="954" spans="1:4" x14ac:dyDescent="0.25">
      <c r="A954" s="44">
        <v>0.99999430000003076</v>
      </c>
      <c r="B954" s="44">
        <f t="shared" si="28"/>
        <v>4.3887576905865622</v>
      </c>
      <c r="C954" s="44">
        <v>4.3887600000000004</v>
      </c>
      <c r="D954" s="44">
        <f t="shared" si="29"/>
        <v>5.8887600000000004</v>
      </c>
    </row>
    <row r="955" spans="1:4" x14ac:dyDescent="0.25">
      <c r="A955" s="44">
        <v>0.9999944000000307</v>
      </c>
      <c r="B955" s="44">
        <f t="shared" si="28"/>
        <v>4.3926059863266476</v>
      </c>
      <c r="C955" s="44">
        <v>4.3926100000000003</v>
      </c>
      <c r="D955" s="44">
        <f t="shared" si="29"/>
        <v>5.8926100000000003</v>
      </c>
    </row>
    <row r="956" spans="1:4" x14ac:dyDescent="0.25">
      <c r="A956" s="44">
        <v>0.99999450000003065</v>
      </c>
      <c r="B956" s="44">
        <f t="shared" si="28"/>
        <v>4.3965204542684164</v>
      </c>
      <c r="C956" s="44">
        <v>4.3965199999999998</v>
      </c>
      <c r="D956" s="44">
        <f t="shared" si="29"/>
        <v>5.8965199999999998</v>
      </c>
    </row>
    <row r="957" spans="1:4" x14ac:dyDescent="0.25">
      <c r="A957" s="44">
        <v>0.9999946000000306</v>
      </c>
      <c r="B957" s="44">
        <f t="shared" si="28"/>
        <v>4.4005034720884728</v>
      </c>
      <c r="C957" s="44">
        <v>4.4005000000000001</v>
      </c>
      <c r="D957" s="44">
        <f t="shared" si="29"/>
        <v>5.9005000000000001</v>
      </c>
    </row>
    <row r="958" spans="1:4" x14ac:dyDescent="0.25">
      <c r="A958" s="44">
        <v>0.99999470000003055</v>
      </c>
      <c r="B958" s="44">
        <f t="shared" si="28"/>
        <v>4.4045575490033793</v>
      </c>
      <c r="C958" s="44">
        <v>4.40456</v>
      </c>
      <c r="D958" s="44">
        <f t="shared" si="29"/>
        <v>5.90456</v>
      </c>
    </row>
    <row r="959" spans="1:4" x14ac:dyDescent="0.25">
      <c r="A959" s="44">
        <v>0.99999480000003049</v>
      </c>
      <c r="B959" s="44">
        <f t="shared" si="28"/>
        <v>4.4086853356932743</v>
      </c>
      <c r="C959" s="44">
        <v>4.40869</v>
      </c>
      <c r="D959" s="44">
        <f t="shared" si="29"/>
        <v>5.90869</v>
      </c>
    </row>
    <row r="960" spans="1:4" x14ac:dyDescent="0.25">
      <c r="A960" s="44">
        <v>0.99999490000003044</v>
      </c>
      <c r="B960" s="44">
        <f t="shared" si="28"/>
        <v>4.4128896351815046</v>
      </c>
      <c r="C960" s="44">
        <v>4.41289</v>
      </c>
      <c r="D960" s="44">
        <f t="shared" si="29"/>
        <v>5.91289</v>
      </c>
    </row>
    <row r="961" spans="1:4" x14ac:dyDescent="0.25">
      <c r="A961" s="44">
        <v>0.99999500000003039</v>
      </c>
      <c r="B961" s="44">
        <f t="shared" ref="B961:B1024" si="30">NORMSINV(A961)</f>
        <v>4.4171734147831394</v>
      </c>
      <c r="C961" s="44">
        <v>4.4171699999999996</v>
      </c>
      <c r="D961" s="44">
        <f t="shared" ref="D961:D1024" si="31">C961+1.5</f>
        <v>5.9171699999999996</v>
      </c>
    </row>
    <row r="962" spans="1:4" x14ac:dyDescent="0.25">
      <c r="A962" s="44">
        <v>0.99999510000003033</v>
      </c>
      <c r="B962" s="44">
        <f t="shared" si="30"/>
        <v>4.4215398192511151</v>
      </c>
      <c r="C962" s="44">
        <v>4.4215400000000002</v>
      </c>
      <c r="D962" s="44">
        <f t="shared" si="31"/>
        <v>5.9215400000000002</v>
      </c>
    </row>
    <row r="963" spans="1:4" x14ac:dyDescent="0.25">
      <c r="A963" s="44">
        <v>0.99999520000003028</v>
      </c>
      <c r="B963" s="44">
        <f t="shared" si="30"/>
        <v>4.4259921852672379</v>
      </c>
      <c r="C963" s="44">
        <v>4.4259899999999996</v>
      </c>
      <c r="D963" s="44">
        <f t="shared" si="31"/>
        <v>5.9259899999999996</v>
      </c>
    </row>
    <row r="964" spans="1:4" x14ac:dyDescent="0.25">
      <c r="A964" s="44">
        <v>0.99999530000003023</v>
      </c>
      <c r="B964" s="44">
        <f t="shared" si="30"/>
        <v>4.4305340574468355</v>
      </c>
      <c r="C964" s="44">
        <v>4.4305300000000001</v>
      </c>
      <c r="D964" s="44">
        <f t="shared" si="31"/>
        <v>5.9305300000000001</v>
      </c>
    </row>
    <row r="965" spans="1:4" x14ac:dyDescent="0.25">
      <c r="A965" s="44">
        <v>0.99999540000003018</v>
      </c>
      <c r="B965" s="44">
        <f t="shared" si="30"/>
        <v>4.4351692060511452</v>
      </c>
      <c r="C965" s="44">
        <v>4.4351700000000003</v>
      </c>
      <c r="D965" s="44">
        <f t="shared" si="31"/>
        <v>5.9351700000000003</v>
      </c>
    </row>
    <row r="966" spans="1:4" x14ac:dyDescent="0.25">
      <c r="A966" s="44">
        <v>0.99999550000003012</v>
      </c>
      <c r="B966" s="44">
        <f t="shared" si="30"/>
        <v>4.4399016466312542</v>
      </c>
      <c r="C966" s="44">
        <v>4.4398999999999997</v>
      </c>
      <c r="D966" s="44">
        <f t="shared" si="31"/>
        <v>5.9398999999999997</v>
      </c>
    </row>
    <row r="967" spans="1:4" x14ac:dyDescent="0.25">
      <c r="A967" s="44">
        <v>0.99999560000003007</v>
      </c>
      <c r="B967" s="44">
        <f t="shared" si="30"/>
        <v>4.4447356618623148</v>
      </c>
      <c r="C967" s="44">
        <v>4.4447400000000004</v>
      </c>
      <c r="D967" s="44">
        <f t="shared" si="31"/>
        <v>5.9447400000000004</v>
      </c>
    </row>
    <row r="968" spans="1:4" x14ac:dyDescent="0.25">
      <c r="A968" s="44">
        <v>0.99999570000003002</v>
      </c>
      <c r="B968" s="44">
        <f t="shared" si="30"/>
        <v>4.4496758258683409</v>
      </c>
      <c r="C968" s="44">
        <v>4.4496799999999999</v>
      </c>
      <c r="D968" s="44">
        <f t="shared" si="31"/>
        <v>5.9496799999999999</v>
      </c>
    </row>
    <row r="969" spans="1:4" x14ac:dyDescent="0.25">
      <c r="A969" s="44">
        <v>0.99999580000002997</v>
      </c>
      <c r="B969" s="44">
        <f t="shared" si="30"/>
        <v>4.4547270313869554</v>
      </c>
      <c r="C969" s="44">
        <v>4.4547299999999996</v>
      </c>
      <c r="D969" s="44">
        <f t="shared" si="31"/>
        <v>5.9547299999999996</v>
      </c>
    </row>
    <row r="970" spans="1:4" x14ac:dyDescent="0.25">
      <c r="A970" s="44">
        <v>0.99999590000002991</v>
      </c>
      <c r="B970" s="44">
        <f t="shared" si="30"/>
        <v>4.459894520182119</v>
      </c>
      <c r="C970" s="44">
        <v>4.4598899999999997</v>
      </c>
      <c r="D970" s="44">
        <f t="shared" si="31"/>
        <v>5.9598899999999997</v>
      </c>
    </row>
    <row r="971" spans="1:4" x14ac:dyDescent="0.25">
      <c r="A971" s="44">
        <v>0.99999600000002986</v>
      </c>
      <c r="B971" s="44">
        <f t="shared" si="30"/>
        <v>4.4651839171830812</v>
      </c>
      <c r="C971" s="44">
        <v>4.4651800000000001</v>
      </c>
      <c r="D971" s="44">
        <f t="shared" si="31"/>
        <v>5.9651800000000001</v>
      </c>
    </row>
    <row r="972" spans="1:4" x14ac:dyDescent="0.25">
      <c r="A972" s="44">
        <v>0.99999610000002981</v>
      </c>
      <c r="B972" s="44">
        <f t="shared" si="30"/>
        <v>4.4706012689120023</v>
      </c>
      <c r="C972" s="44">
        <v>4.4706000000000001</v>
      </c>
      <c r="D972" s="44">
        <f t="shared" si="31"/>
        <v>5.9706000000000001</v>
      </c>
    </row>
    <row r="973" spans="1:4" x14ac:dyDescent="0.25">
      <c r="A973" s="44">
        <v>0.99999620000002976</v>
      </c>
      <c r="B973" s="44">
        <f t="shared" si="30"/>
        <v>4.4761530868645245</v>
      </c>
      <c r="C973" s="44">
        <v>4.4761499999999996</v>
      </c>
      <c r="D973" s="44">
        <f t="shared" si="31"/>
        <v>5.9761499999999996</v>
      </c>
    </row>
    <row r="974" spans="1:4" x14ac:dyDescent="0.25">
      <c r="A974" s="44">
        <v>0.9999963000000297</v>
      </c>
      <c r="B974" s="44">
        <f t="shared" si="30"/>
        <v>4.4818463966308633</v>
      </c>
      <c r="C974" s="44">
        <v>4.4818499999999997</v>
      </c>
      <c r="D974" s="44">
        <f t="shared" si="31"/>
        <v>5.9818499999999997</v>
      </c>
    </row>
    <row r="975" spans="1:4" x14ac:dyDescent="0.25">
      <c r="A975" s="44">
        <v>0.99999640000002965</v>
      </c>
      <c r="B975" s="44">
        <f t="shared" si="30"/>
        <v>4.4876887936952796</v>
      </c>
      <c r="C975" s="44">
        <v>4.4876899999999997</v>
      </c>
      <c r="D975" s="44">
        <f t="shared" si="31"/>
        <v>5.9876899999999997</v>
      </c>
    </row>
    <row r="976" spans="1:4" x14ac:dyDescent="0.25">
      <c r="A976" s="44">
        <v>0.9999965000000296</v>
      </c>
      <c r="B976" s="44">
        <f t="shared" si="30"/>
        <v>4.4936885070357695</v>
      </c>
      <c r="C976" s="44">
        <v>4.49369</v>
      </c>
      <c r="D976" s="44">
        <f t="shared" si="31"/>
        <v>5.99369</v>
      </c>
    </row>
    <row r="977" spans="1:4" x14ac:dyDescent="0.25">
      <c r="A977" s="44">
        <v>0.99999660000002955</v>
      </c>
      <c r="B977" s="44">
        <f t="shared" si="30"/>
        <v>4.499854471872248</v>
      </c>
      <c r="C977" s="44">
        <v>4.4998500000000003</v>
      </c>
      <c r="D977" s="44">
        <f t="shared" si="31"/>
        <v>5.9998500000000003</v>
      </c>
    </row>
    <row r="978" spans="1:4" x14ac:dyDescent="0.25">
      <c r="A978" s="44">
        <v>0.99999670000002949</v>
      </c>
      <c r="B978" s="44">
        <f t="shared" si="30"/>
        <v>4.5061964131918462</v>
      </c>
      <c r="C978" s="44">
        <v>4.5061999999999998</v>
      </c>
      <c r="D978" s="44">
        <f t="shared" si="31"/>
        <v>6.0061999999999998</v>
      </c>
    </row>
    <row r="979" spans="1:4" x14ac:dyDescent="0.25">
      <c r="A979" s="44">
        <v>0.99999680000002944</v>
      </c>
      <c r="B979" s="44">
        <f t="shared" si="30"/>
        <v>4.5127249420288669</v>
      </c>
      <c r="C979" s="44">
        <v>4.5127199999999998</v>
      </c>
      <c r="D979" s="44">
        <f t="shared" si="31"/>
        <v>6.0127199999999998</v>
      </c>
    </row>
    <row r="980" spans="1:4" x14ac:dyDescent="0.25">
      <c r="A980" s="44">
        <v>0.99999690000002939</v>
      </c>
      <c r="B980" s="44">
        <f t="shared" si="30"/>
        <v>4.5194516669142768</v>
      </c>
      <c r="C980" s="44">
        <v>4.51945</v>
      </c>
      <c r="D980" s="44">
        <f t="shared" si="31"/>
        <v>6.01945</v>
      </c>
    </row>
    <row r="981" spans="1:4" x14ac:dyDescent="0.25">
      <c r="A981" s="44">
        <v>0.99999700000002933</v>
      </c>
      <c r="B981" s="44">
        <f t="shared" si="30"/>
        <v>4.5263893234610064</v>
      </c>
      <c r="C981" s="44">
        <v>4.5263900000000001</v>
      </c>
      <c r="D981" s="44">
        <f t="shared" si="31"/>
        <v>6.0263900000000001</v>
      </c>
    </row>
    <row r="982" spans="1:4" x14ac:dyDescent="0.25">
      <c r="A982" s="44">
        <v>0.99999710000002928</v>
      </c>
      <c r="B982" s="44">
        <f t="shared" si="30"/>
        <v>4.533551925751742</v>
      </c>
      <c r="C982" s="44">
        <v>4.53355</v>
      </c>
      <c r="D982" s="44">
        <f t="shared" si="31"/>
        <v>6.03355</v>
      </c>
    </row>
    <row r="983" spans="1:4" x14ac:dyDescent="0.25">
      <c r="A983" s="44">
        <v>0.99999720000002923</v>
      </c>
      <c r="B983" s="44">
        <f t="shared" si="30"/>
        <v>4.5409549440920198</v>
      </c>
      <c r="C983" s="44">
        <v>4.5409499999999996</v>
      </c>
      <c r="D983" s="44">
        <f t="shared" si="31"/>
        <v>6.0409499999999996</v>
      </c>
    </row>
    <row r="984" spans="1:4" x14ac:dyDescent="0.25">
      <c r="A984" s="44">
        <v>0.99999730000002918</v>
      </c>
      <c r="B984" s="44">
        <f t="shared" si="30"/>
        <v>4.5486155148472305</v>
      </c>
      <c r="C984" s="44">
        <v>4.5486199999999997</v>
      </c>
      <c r="D984" s="44">
        <f t="shared" si="31"/>
        <v>6.0486199999999997</v>
      </c>
    </row>
    <row r="985" spans="1:4" x14ac:dyDescent="0.25">
      <c r="A985" s="44">
        <v>0.99999740000002912</v>
      </c>
      <c r="B985" s="44">
        <f t="shared" si="30"/>
        <v>4.5565526895853719</v>
      </c>
      <c r="C985" s="44">
        <v>4.5565499999999997</v>
      </c>
      <c r="D985" s="44">
        <f t="shared" si="31"/>
        <v>6.0565499999999997</v>
      </c>
    </row>
    <row r="986" spans="1:4" x14ac:dyDescent="0.25">
      <c r="A986" s="44">
        <v>0.99999750000002907</v>
      </c>
      <c r="B986" s="44">
        <f t="shared" si="30"/>
        <v>4.5647877327204709</v>
      </c>
      <c r="C986" s="44">
        <v>4.5647900000000003</v>
      </c>
      <c r="D986" s="44">
        <f t="shared" si="31"/>
        <v>6.0647900000000003</v>
      </c>
    </row>
    <row r="987" spans="1:4" x14ac:dyDescent="0.25">
      <c r="A987" s="44">
        <v>0.99999760000002902</v>
      </c>
      <c r="B987" s="44">
        <f t="shared" si="30"/>
        <v>4.5733444794661482</v>
      </c>
      <c r="C987" s="44">
        <v>4.57334</v>
      </c>
      <c r="D987" s="44">
        <f t="shared" si="31"/>
        <v>6.07334</v>
      </c>
    </row>
    <row r="988" spans="1:4" x14ac:dyDescent="0.25">
      <c r="A988" s="44">
        <v>0.99999770000002897</v>
      </c>
      <c r="B988" s="44">
        <f t="shared" si="30"/>
        <v>4.5822497694103133</v>
      </c>
      <c r="C988" s="44">
        <v>4.5822500000000002</v>
      </c>
      <c r="D988" s="44">
        <f t="shared" si="31"/>
        <v>6.0822500000000002</v>
      </c>
    </row>
    <row r="989" spans="1:4" x14ac:dyDescent="0.25">
      <c r="A989" s="44">
        <v>0.99999780000002891</v>
      </c>
      <c r="B989" s="44">
        <f t="shared" si="30"/>
        <v>4.5915339757634088</v>
      </c>
      <c r="C989" s="44">
        <v>4.5915299999999997</v>
      </c>
      <c r="D989" s="44">
        <f t="shared" si="31"/>
        <v>6.0915299999999997</v>
      </c>
    </row>
    <row r="990" spans="1:4" x14ac:dyDescent="0.25">
      <c r="A990" s="44">
        <v>0.99999790000002886</v>
      </c>
      <c r="B990" s="44">
        <f t="shared" si="30"/>
        <v>4.6012316568320468</v>
      </c>
      <c r="C990" s="44">
        <v>4.6012300000000002</v>
      </c>
      <c r="D990" s="44">
        <f t="shared" si="31"/>
        <v>6.1012300000000002</v>
      </c>
    </row>
    <row r="991" spans="1:4" x14ac:dyDescent="0.25">
      <c r="A991" s="44">
        <v>0.99999800000002881</v>
      </c>
      <c r="B991" s="44">
        <f t="shared" si="30"/>
        <v>4.6113823652963815</v>
      </c>
      <c r="C991" s="44">
        <v>4.6113799999999996</v>
      </c>
      <c r="D991" s="44">
        <f t="shared" si="31"/>
        <v>6.1113799999999996</v>
      </c>
    </row>
    <row r="992" spans="1:4" x14ac:dyDescent="0.25">
      <c r="A992" s="44">
        <v>0.99999810000002876</v>
      </c>
      <c r="B992" s="44">
        <f t="shared" si="30"/>
        <v>4.6220316635864931</v>
      </c>
      <c r="C992" s="44">
        <v>4.6220299999999996</v>
      </c>
      <c r="D992" s="44">
        <f t="shared" si="31"/>
        <v>6.1220299999999996</v>
      </c>
    </row>
    <row r="993" spans="1:4" x14ac:dyDescent="0.25">
      <c r="A993" s="44">
        <v>0.9999982000000287</v>
      </c>
      <c r="B993" s="44">
        <f t="shared" si="30"/>
        <v>4.6332324118507859</v>
      </c>
      <c r="C993" s="44">
        <v>4.6332300000000002</v>
      </c>
      <c r="D993" s="44">
        <f t="shared" si="31"/>
        <v>6.1332300000000002</v>
      </c>
    </row>
    <row r="994" spans="1:4" x14ac:dyDescent="0.25">
      <c r="A994" s="44">
        <v>0.99999830000002865</v>
      </c>
      <c r="B994" s="44">
        <f t="shared" si="30"/>
        <v>4.6450464214998757</v>
      </c>
      <c r="C994" s="44">
        <v>4.6450500000000003</v>
      </c>
      <c r="D994" s="44">
        <f t="shared" si="31"/>
        <v>6.1450500000000003</v>
      </c>
    </row>
    <row r="995" spans="1:4" x14ac:dyDescent="0.25">
      <c r="A995" s="44">
        <v>0.9999984000000286</v>
      </c>
      <c r="B995" s="44">
        <f t="shared" si="30"/>
        <v>4.6575466066055009</v>
      </c>
      <c r="C995" s="44">
        <v>4.6575499999999996</v>
      </c>
      <c r="D995" s="44">
        <f t="shared" si="31"/>
        <v>6.1575499999999996</v>
      </c>
    </row>
    <row r="996" spans="1:4" x14ac:dyDescent="0.25">
      <c r="A996" s="44">
        <v>0.99999850000002855</v>
      </c>
      <c r="B996" s="44">
        <f t="shared" si="30"/>
        <v>4.6708198249562694</v>
      </c>
      <c r="C996" s="44">
        <v>4.67082</v>
      </c>
      <c r="D996" s="44">
        <f t="shared" si="31"/>
        <v>6.17082</v>
      </c>
    </row>
    <row r="997" spans="1:4" x14ac:dyDescent="0.25">
      <c r="A997" s="44">
        <v>0.99999860000002849</v>
      </c>
      <c r="B997" s="44">
        <f t="shared" si="30"/>
        <v>4.6849706928534198</v>
      </c>
      <c r="C997" s="44">
        <v>4.6849699999999999</v>
      </c>
      <c r="D997" s="44">
        <f t="shared" si="31"/>
        <v>6.1849699999999999</v>
      </c>
    </row>
    <row r="998" spans="1:4" x14ac:dyDescent="0.25">
      <c r="A998" s="44">
        <v>0.99999870000002844</v>
      </c>
      <c r="B998" s="44">
        <f t="shared" si="30"/>
        <v>4.700126804579841</v>
      </c>
      <c r="C998" s="44">
        <v>4.7001299999999997</v>
      </c>
      <c r="D998" s="44">
        <f t="shared" si="31"/>
        <v>6.2001299999999997</v>
      </c>
    </row>
    <row r="999" spans="1:4" x14ac:dyDescent="0.25">
      <c r="A999" s="44">
        <v>0.99999880000002839</v>
      </c>
      <c r="B999" s="44">
        <f t="shared" si="30"/>
        <v>4.7164460281490159</v>
      </c>
      <c r="C999" s="44">
        <v>4.71645</v>
      </c>
      <c r="D999" s="44">
        <f t="shared" si="31"/>
        <v>6.21645</v>
      </c>
    </row>
    <row r="1000" spans="1:4" x14ac:dyDescent="0.25">
      <c r="A1000" s="44">
        <v>0.99999890000002833</v>
      </c>
      <c r="B1000" s="44">
        <f t="shared" si="30"/>
        <v>4.7341269568396731</v>
      </c>
      <c r="C1000" s="44">
        <v>4.7341300000000004</v>
      </c>
      <c r="D1000" s="44">
        <f t="shared" si="31"/>
        <v>6.2341300000000004</v>
      </c>
    </row>
    <row r="1001" spans="1:4" x14ac:dyDescent="0.25">
      <c r="A1001" s="44">
        <v>0.99999900000002828</v>
      </c>
      <c r="B1001" s="44">
        <f t="shared" si="30"/>
        <v>4.7534243145383464</v>
      </c>
      <c r="C1001" s="44">
        <v>4.7534200000000002</v>
      </c>
      <c r="D1001" s="44">
        <f t="shared" si="31"/>
        <v>6.2534200000000002</v>
      </c>
    </row>
    <row r="1002" spans="1:4" x14ac:dyDescent="0.25">
      <c r="A1002" s="44">
        <v>0.99999900100002825</v>
      </c>
      <c r="B1002" s="44">
        <f t="shared" si="30"/>
        <v>4.7536264999362308</v>
      </c>
      <c r="C1002" s="44">
        <v>4.7536300000000002</v>
      </c>
      <c r="D1002" s="44">
        <f t="shared" si="31"/>
        <v>6.2536300000000002</v>
      </c>
    </row>
    <row r="1003" spans="1:4" x14ac:dyDescent="0.25">
      <c r="A1003" s="44">
        <v>0.99999900200002823</v>
      </c>
      <c r="B1003" s="44">
        <f t="shared" si="30"/>
        <v>4.7538288798442681</v>
      </c>
      <c r="C1003" s="44">
        <v>4.7538299999999998</v>
      </c>
      <c r="D1003" s="44">
        <f t="shared" si="31"/>
        <v>6.2538299999999998</v>
      </c>
    </row>
    <row r="1004" spans="1:4" x14ac:dyDescent="0.25">
      <c r="A1004" s="44">
        <v>0.9999990030000282</v>
      </c>
      <c r="B1004" s="44">
        <f t="shared" si="30"/>
        <v>4.7540314546453786</v>
      </c>
      <c r="C1004" s="44">
        <v>4.7540300000000002</v>
      </c>
      <c r="D1004" s="44">
        <f t="shared" si="31"/>
        <v>6.2540300000000002</v>
      </c>
    </row>
    <row r="1005" spans="1:4" x14ac:dyDescent="0.25">
      <c r="A1005" s="44">
        <v>0.99999900400002817</v>
      </c>
      <c r="B1005" s="44">
        <f t="shared" si="30"/>
        <v>4.7542342247236133</v>
      </c>
      <c r="C1005" s="44">
        <v>4.7542299999999997</v>
      </c>
      <c r="D1005" s="44">
        <f t="shared" si="31"/>
        <v>6.2542299999999997</v>
      </c>
    </row>
    <row r="1006" spans="1:4" x14ac:dyDescent="0.25">
      <c r="A1006" s="44">
        <v>0.99999900500002814</v>
      </c>
      <c r="B1006" s="44">
        <f t="shared" si="30"/>
        <v>4.754437190464178</v>
      </c>
      <c r="C1006" s="44">
        <v>4.7544399999999998</v>
      </c>
      <c r="D1006" s="44">
        <f t="shared" si="31"/>
        <v>6.2544399999999998</v>
      </c>
    </row>
    <row r="1007" spans="1:4" x14ac:dyDescent="0.25">
      <c r="A1007" s="44">
        <v>0.99999900600002811</v>
      </c>
      <c r="B1007" s="44">
        <f t="shared" si="30"/>
        <v>4.7546403522534213</v>
      </c>
      <c r="C1007" s="44">
        <v>4.7546400000000002</v>
      </c>
      <c r="D1007" s="44">
        <f t="shared" si="31"/>
        <v>6.2546400000000002</v>
      </c>
    </row>
    <row r="1008" spans="1:4" x14ac:dyDescent="0.25">
      <c r="A1008" s="44">
        <v>0.99999900700002808</v>
      </c>
      <c r="B1008" s="44">
        <f t="shared" si="30"/>
        <v>4.7548437104788457</v>
      </c>
      <c r="C1008" s="44">
        <v>4.7548399999999997</v>
      </c>
      <c r="D1008" s="44">
        <f t="shared" si="31"/>
        <v>6.2548399999999997</v>
      </c>
    </row>
    <row r="1009" spans="1:4" x14ac:dyDescent="0.25">
      <c r="A1009" s="44">
        <v>0.99999900800002806</v>
      </c>
      <c r="B1009" s="44">
        <f t="shared" si="30"/>
        <v>4.7550472655291118</v>
      </c>
      <c r="C1009" s="44">
        <v>4.7550499999999998</v>
      </c>
      <c r="D1009" s="44">
        <f t="shared" si="31"/>
        <v>6.2550499999999998</v>
      </c>
    </row>
    <row r="1010" spans="1:4" x14ac:dyDescent="0.25">
      <c r="A1010" s="44">
        <v>0.99999900900002803</v>
      </c>
      <c r="B1010" s="44">
        <f t="shared" si="30"/>
        <v>4.755251017794043</v>
      </c>
      <c r="C1010" s="44">
        <v>4.7552500000000002</v>
      </c>
      <c r="D1010" s="44">
        <f t="shared" si="31"/>
        <v>6.2552500000000002</v>
      </c>
    </row>
    <row r="1011" spans="1:4" x14ac:dyDescent="0.25">
      <c r="A1011" s="44">
        <v>0.999999010000028</v>
      </c>
      <c r="B1011" s="44">
        <f t="shared" si="30"/>
        <v>4.7554549676646234</v>
      </c>
      <c r="C1011" s="44">
        <v>4.7554499999999997</v>
      </c>
      <c r="D1011" s="44">
        <f t="shared" si="31"/>
        <v>6.2554499999999997</v>
      </c>
    </row>
    <row r="1012" spans="1:4" x14ac:dyDescent="0.25">
      <c r="A1012" s="44">
        <v>0.99999901100002797</v>
      </c>
      <c r="B1012" s="44">
        <f t="shared" si="30"/>
        <v>4.7556591155330228</v>
      </c>
      <c r="C1012" s="44">
        <v>4.7556599999999998</v>
      </c>
      <c r="D1012" s="44">
        <f t="shared" si="31"/>
        <v>6.2556599999999998</v>
      </c>
    </row>
    <row r="1013" spans="1:4" x14ac:dyDescent="0.25">
      <c r="A1013" s="44">
        <v>0.99999901200002794</v>
      </c>
      <c r="B1013" s="44">
        <f t="shared" si="30"/>
        <v>4.7558634617925701</v>
      </c>
      <c r="C1013" s="44">
        <v>4.7558600000000002</v>
      </c>
      <c r="D1013" s="44">
        <f t="shared" si="31"/>
        <v>6.2558600000000002</v>
      </c>
    </row>
    <row r="1014" spans="1:4" x14ac:dyDescent="0.25">
      <c r="A1014" s="44">
        <v>0.99999901300002791</v>
      </c>
      <c r="B1014" s="44">
        <f t="shared" si="30"/>
        <v>4.756068006837789</v>
      </c>
      <c r="C1014" s="44">
        <v>4.7560700000000002</v>
      </c>
      <c r="D1014" s="44">
        <f t="shared" si="31"/>
        <v>6.2560700000000002</v>
      </c>
    </row>
    <row r="1015" spans="1:4" x14ac:dyDescent="0.25">
      <c r="A1015" s="44">
        <v>0.99999901400002789</v>
      </c>
      <c r="B1015" s="44">
        <f t="shared" si="30"/>
        <v>4.7562727510643805</v>
      </c>
      <c r="C1015" s="44">
        <v>4.7562699999999998</v>
      </c>
      <c r="D1015" s="44">
        <f t="shared" si="31"/>
        <v>6.2562699999999998</v>
      </c>
    </row>
    <row r="1016" spans="1:4" x14ac:dyDescent="0.25">
      <c r="A1016" s="44">
        <v>0.99999901500002786</v>
      </c>
      <c r="B1016" s="44">
        <f t="shared" si="30"/>
        <v>4.7564776948692407</v>
      </c>
      <c r="C1016" s="44">
        <v>4.7564799999999998</v>
      </c>
      <c r="D1016" s="44">
        <f t="shared" si="31"/>
        <v>6.2564799999999998</v>
      </c>
    </row>
    <row r="1017" spans="1:4" x14ac:dyDescent="0.25">
      <c r="A1017" s="44">
        <v>0.99999901600002783</v>
      </c>
      <c r="B1017" s="44">
        <f t="shared" si="30"/>
        <v>4.756682838650458</v>
      </c>
      <c r="C1017" s="44">
        <v>4.7566800000000002</v>
      </c>
      <c r="D1017" s="44">
        <f t="shared" si="31"/>
        <v>6.2566800000000002</v>
      </c>
    </row>
    <row r="1018" spans="1:4" x14ac:dyDescent="0.25">
      <c r="A1018" s="44">
        <v>0.9999990170000278</v>
      </c>
      <c r="B1018" s="44">
        <f t="shared" si="30"/>
        <v>4.756888182807324</v>
      </c>
      <c r="C1018" s="44">
        <v>4.7568900000000003</v>
      </c>
      <c r="D1018" s="44">
        <f t="shared" si="31"/>
        <v>6.2568900000000003</v>
      </c>
    </row>
    <row r="1019" spans="1:4" x14ac:dyDescent="0.25">
      <c r="A1019" s="44">
        <v>0.99999901800002777</v>
      </c>
      <c r="B1019" s="44">
        <f t="shared" si="30"/>
        <v>4.7570937277403313</v>
      </c>
      <c r="C1019" s="44">
        <v>4.7570899999999998</v>
      </c>
      <c r="D1019" s="44">
        <f t="shared" si="31"/>
        <v>6.2570899999999998</v>
      </c>
    </row>
    <row r="1020" spans="1:4" x14ac:dyDescent="0.25">
      <c r="A1020" s="44">
        <v>0.99999901900002774</v>
      </c>
      <c r="B1020" s="44">
        <f t="shared" si="30"/>
        <v>4.7572994738511882</v>
      </c>
      <c r="C1020" s="44">
        <v>4.7572999999999999</v>
      </c>
      <c r="D1020" s="44">
        <f t="shared" si="31"/>
        <v>6.2572999999999999</v>
      </c>
    </row>
    <row r="1021" spans="1:4" x14ac:dyDescent="0.25">
      <c r="A1021" s="44">
        <v>0.99999902000002772</v>
      </c>
      <c r="B1021" s="44">
        <f t="shared" si="30"/>
        <v>4.7575054215428105</v>
      </c>
      <c r="C1021" s="44">
        <v>4.7575099999999999</v>
      </c>
      <c r="D1021" s="44">
        <f t="shared" si="31"/>
        <v>6.2575099999999999</v>
      </c>
    </row>
    <row r="1022" spans="1:4" x14ac:dyDescent="0.25">
      <c r="A1022" s="44">
        <v>0.99999902100002769</v>
      </c>
      <c r="B1022" s="44">
        <f t="shared" si="30"/>
        <v>4.7577115712193407</v>
      </c>
      <c r="C1022" s="44">
        <v>4.7577100000000003</v>
      </c>
      <c r="D1022" s="44">
        <f t="shared" si="31"/>
        <v>6.2577100000000003</v>
      </c>
    </row>
    <row r="1023" spans="1:4" x14ac:dyDescent="0.25">
      <c r="A1023" s="44">
        <v>0.99999902200002766</v>
      </c>
      <c r="B1023" s="44">
        <f t="shared" si="30"/>
        <v>4.7579179232861399</v>
      </c>
      <c r="C1023" s="44">
        <v>4.7579200000000004</v>
      </c>
      <c r="D1023" s="44">
        <f t="shared" si="31"/>
        <v>6.2579200000000004</v>
      </c>
    </row>
    <row r="1024" spans="1:4" x14ac:dyDescent="0.25">
      <c r="A1024" s="44">
        <v>0.99999902300002763</v>
      </c>
      <c r="B1024" s="44">
        <f t="shared" si="30"/>
        <v>4.7581244781498029</v>
      </c>
      <c r="C1024" s="44">
        <v>4.7581199999999999</v>
      </c>
      <c r="D1024" s="44">
        <f t="shared" si="31"/>
        <v>6.2581199999999999</v>
      </c>
    </row>
    <row r="1025" spans="1:4" x14ac:dyDescent="0.25">
      <c r="A1025" s="44">
        <v>0.9999990240000276</v>
      </c>
      <c r="B1025" s="44">
        <f t="shared" ref="B1025:B1088" si="32">NORMSINV(A1025)</f>
        <v>4.7583312362181598</v>
      </c>
      <c r="C1025" s="44">
        <v>4.7583299999999999</v>
      </c>
      <c r="D1025" s="44">
        <f t="shared" ref="D1025:D1088" si="33">C1025+1.5</f>
        <v>6.2583299999999999</v>
      </c>
    </row>
    <row r="1026" spans="1:4" x14ac:dyDescent="0.25">
      <c r="A1026" s="44">
        <v>0.99999902500002757</v>
      </c>
      <c r="B1026" s="44">
        <f t="shared" si="32"/>
        <v>4.7585381979002745</v>
      </c>
      <c r="C1026" s="44">
        <v>4.75854</v>
      </c>
      <c r="D1026" s="44">
        <f t="shared" si="33"/>
        <v>6.25854</v>
      </c>
    </row>
    <row r="1027" spans="1:4" x14ac:dyDescent="0.25">
      <c r="A1027" s="44">
        <v>0.99999902600002755</v>
      </c>
      <c r="B1027" s="44">
        <f t="shared" si="32"/>
        <v>4.7587453636064598</v>
      </c>
      <c r="C1027" s="44">
        <v>4.75875</v>
      </c>
      <c r="D1027" s="44">
        <f t="shared" si="33"/>
        <v>6.25875</v>
      </c>
    </row>
    <row r="1028" spans="1:4" x14ac:dyDescent="0.25">
      <c r="A1028" s="44">
        <v>0.99999902700002752</v>
      </c>
      <c r="B1028" s="44">
        <f t="shared" si="32"/>
        <v>4.7589527337482789</v>
      </c>
      <c r="C1028" s="44">
        <v>4.7589499999999996</v>
      </c>
      <c r="D1028" s="44">
        <f t="shared" si="33"/>
        <v>6.2589499999999996</v>
      </c>
    </row>
    <row r="1029" spans="1:4" x14ac:dyDescent="0.25">
      <c r="A1029" s="44">
        <v>0.99999902800002749</v>
      </c>
      <c r="B1029" s="44">
        <f t="shared" si="32"/>
        <v>4.7591603087385481</v>
      </c>
      <c r="C1029" s="44">
        <v>4.7591599999999996</v>
      </c>
      <c r="D1029" s="44">
        <f t="shared" si="33"/>
        <v>6.2591599999999996</v>
      </c>
    </row>
    <row r="1030" spans="1:4" x14ac:dyDescent="0.25">
      <c r="A1030" s="44">
        <v>0.99999902900002746</v>
      </c>
      <c r="B1030" s="44">
        <f t="shared" si="32"/>
        <v>4.7593680889913443</v>
      </c>
      <c r="C1030" s="44">
        <v>4.7593699999999997</v>
      </c>
      <c r="D1030" s="44">
        <f t="shared" si="33"/>
        <v>6.2593699999999997</v>
      </c>
    </row>
    <row r="1031" spans="1:4" x14ac:dyDescent="0.25">
      <c r="A1031" s="44">
        <v>0.99999903000002743</v>
      </c>
      <c r="B1031" s="44">
        <f t="shared" si="32"/>
        <v>4.7595760749220064</v>
      </c>
      <c r="C1031" s="44">
        <v>4.7595799999999997</v>
      </c>
      <c r="D1031" s="44">
        <f t="shared" si="33"/>
        <v>6.2595799999999997</v>
      </c>
    </row>
    <row r="1032" spans="1:4" x14ac:dyDescent="0.25">
      <c r="A1032" s="44">
        <v>0.99999903100002741</v>
      </c>
      <c r="B1032" s="44">
        <f t="shared" si="32"/>
        <v>4.7597842669471522</v>
      </c>
      <c r="C1032" s="44">
        <v>4.7597800000000001</v>
      </c>
      <c r="D1032" s="44">
        <f t="shared" si="33"/>
        <v>6.2597800000000001</v>
      </c>
    </row>
    <row r="1033" spans="1:4" x14ac:dyDescent="0.25">
      <c r="A1033" s="44">
        <v>0.99999903200002738</v>
      </c>
      <c r="B1033" s="44">
        <f t="shared" si="32"/>
        <v>4.759992665484666</v>
      </c>
      <c r="C1033" s="44">
        <v>4.7599900000000002</v>
      </c>
      <c r="D1033" s="44">
        <f t="shared" si="33"/>
        <v>6.2599900000000002</v>
      </c>
    </row>
    <row r="1034" spans="1:4" x14ac:dyDescent="0.25">
      <c r="A1034" s="44">
        <v>0.99999903300002735</v>
      </c>
      <c r="B1034" s="44">
        <f t="shared" si="32"/>
        <v>4.7602012709537123</v>
      </c>
      <c r="C1034" s="44">
        <v>4.7602000000000002</v>
      </c>
      <c r="D1034" s="44">
        <f t="shared" si="33"/>
        <v>6.2602000000000002</v>
      </c>
    </row>
    <row r="1035" spans="1:4" x14ac:dyDescent="0.25">
      <c r="A1035" s="44">
        <v>0.99999903400002732</v>
      </c>
      <c r="B1035" s="44">
        <f t="shared" si="32"/>
        <v>4.7604100837747501</v>
      </c>
      <c r="C1035" s="44">
        <v>4.7604100000000003</v>
      </c>
      <c r="D1035" s="44">
        <f t="shared" si="33"/>
        <v>6.2604100000000003</v>
      </c>
    </row>
    <row r="1036" spans="1:4" x14ac:dyDescent="0.25">
      <c r="A1036" s="44">
        <v>0.99999903500002729</v>
      </c>
      <c r="B1036" s="44">
        <f t="shared" si="32"/>
        <v>4.760619104369523</v>
      </c>
      <c r="C1036" s="44">
        <v>4.7606200000000003</v>
      </c>
      <c r="D1036" s="44">
        <f t="shared" si="33"/>
        <v>6.2606200000000003</v>
      </c>
    </row>
    <row r="1037" spans="1:4" x14ac:dyDescent="0.25">
      <c r="A1037" s="44">
        <v>0.99999903600002726</v>
      </c>
      <c r="B1037" s="44">
        <f t="shared" si="32"/>
        <v>4.760828333161073</v>
      </c>
      <c r="C1037" s="44">
        <v>4.7608300000000003</v>
      </c>
      <c r="D1037" s="44">
        <f t="shared" si="33"/>
        <v>6.2608300000000003</v>
      </c>
    </row>
    <row r="1038" spans="1:4" x14ac:dyDescent="0.25">
      <c r="A1038" s="44">
        <v>0.99999903700002724</v>
      </c>
      <c r="B1038" s="44">
        <f t="shared" si="32"/>
        <v>4.7610377705737434</v>
      </c>
      <c r="C1038" s="44">
        <v>4.7610400000000004</v>
      </c>
      <c r="D1038" s="44">
        <f t="shared" si="33"/>
        <v>6.2610400000000004</v>
      </c>
    </row>
    <row r="1039" spans="1:4" x14ac:dyDescent="0.25">
      <c r="A1039" s="44">
        <v>0.99999903800002721</v>
      </c>
      <c r="B1039" s="44">
        <f t="shared" si="32"/>
        <v>4.7612474170331849</v>
      </c>
      <c r="C1039" s="44">
        <v>4.7612500000000004</v>
      </c>
      <c r="D1039" s="44">
        <f t="shared" si="33"/>
        <v>6.2612500000000004</v>
      </c>
    </row>
    <row r="1040" spans="1:4" x14ac:dyDescent="0.25">
      <c r="A1040" s="44">
        <v>0.99999903900002718</v>
      </c>
      <c r="B1040" s="44">
        <f t="shared" si="32"/>
        <v>4.7614572729663607</v>
      </c>
      <c r="C1040" s="44">
        <v>4.7614599999999996</v>
      </c>
      <c r="D1040" s="44">
        <f t="shared" si="33"/>
        <v>6.2614599999999996</v>
      </c>
    </row>
    <row r="1041" spans="1:4" x14ac:dyDescent="0.25">
      <c r="A1041" s="44">
        <v>0.99999904000002715</v>
      </c>
      <c r="B1041" s="44">
        <f t="shared" si="32"/>
        <v>4.7616673388015522</v>
      </c>
      <c r="C1041" s="44">
        <v>4.7616699999999996</v>
      </c>
      <c r="D1041" s="44">
        <f t="shared" si="33"/>
        <v>6.2616699999999996</v>
      </c>
    </row>
    <row r="1042" spans="1:4" x14ac:dyDescent="0.25">
      <c r="A1042" s="44">
        <v>0.99999904100002712</v>
      </c>
      <c r="B1042" s="44">
        <f t="shared" si="32"/>
        <v>4.7618776149683653</v>
      </c>
      <c r="C1042" s="44">
        <v>4.7618799999999997</v>
      </c>
      <c r="D1042" s="44">
        <f t="shared" si="33"/>
        <v>6.2618799999999997</v>
      </c>
    </row>
    <row r="1043" spans="1:4" x14ac:dyDescent="0.25">
      <c r="A1043" s="44">
        <v>0.99999904200002709</v>
      </c>
      <c r="B1043" s="44">
        <f t="shared" si="32"/>
        <v>4.7620881018977324</v>
      </c>
      <c r="C1043" s="44">
        <v>4.7620899999999997</v>
      </c>
      <c r="D1043" s="44">
        <f t="shared" si="33"/>
        <v>6.2620899999999997</v>
      </c>
    </row>
    <row r="1044" spans="1:4" x14ac:dyDescent="0.25">
      <c r="A1044" s="44">
        <v>0.99999904300002707</v>
      </c>
      <c r="B1044" s="44">
        <f t="shared" si="32"/>
        <v>4.7622988000219237</v>
      </c>
      <c r="C1044" s="44">
        <v>4.7622999999999998</v>
      </c>
      <c r="D1044" s="44">
        <f t="shared" si="33"/>
        <v>6.2622999999999998</v>
      </c>
    </row>
    <row r="1045" spans="1:4" x14ac:dyDescent="0.25">
      <c r="A1045" s="44">
        <v>0.99999904400002704</v>
      </c>
      <c r="B1045" s="44">
        <f t="shared" si="32"/>
        <v>4.7625097097745472</v>
      </c>
      <c r="C1045" s="44">
        <v>4.7625099999999998</v>
      </c>
      <c r="D1045" s="44">
        <f t="shared" si="33"/>
        <v>6.2625099999999998</v>
      </c>
    </row>
    <row r="1046" spans="1:4" x14ac:dyDescent="0.25">
      <c r="A1046" s="44">
        <v>0.99999904500002701</v>
      </c>
      <c r="B1046" s="44">
        <f t="shared" si="32"/>
        <v>4.7627208315905554</v>
      </c>
      <c r="C1046" s="44">
        <v>4.7627199999999998</v>
      </c>
      <c r="D1046" s="44">
        <f t="shared" si="33"/>
        <v>6.2627199999999998</v>
      </c>
    </row>
    <row r="1047" spans="1:4" x14ac:dyDescent="0.25">
      <c r="A1047" s="44">
        <v>0.99999904600002698</v>
      </c>
      <c r="B1047" s="44">
        <f t="shared" si="32"/>
        <v>4.7629321659062542</v>
      </c>
      <c r="C1047" s="44">
        <v>4.7629299999999999</v>
      </c>
      <c r="D1047" s="44">
        <f t="shared" si="33"/>
        <v>6.2629299999999999</v>
      </c>
    </row>
    <row r="1048" spans="1:4" x14ac:dyDescent="0.25">
      <c r="A1048" s="44">
        <v>0.99999904700002695</v>
      </c>
      <c r="B1048" s="44">
        <f t="shared" si="32"/>
        <v>4.7631437131593062</v>
      </c>
      <c r="C1048" s="44">
        <v>4.7631399999999999</v>
      </c>
      <c r="D1048" s="44">
        <f t="shared" si="33"/>
        <v>6.2631399999999999</v>
      </c>
    </row>
    <row r="1049" spans="1:4" x14ac:dyDescent="0.25">
      <c r="A1049" s="44">
        <v>0.99999904800002692</v>
      </c>
      <c r="B1049" s="44">
        <f t="shared" si="32"/>
        <v>4.7633554737887351</v>
      </c>
      <c r="C1049" s="44">
        <v>4.7633599999999996</v>
      </c>
      <c r="D1049" s="44">
        <f t="shared" si="33"/>
        <v>6.2633599999999996</v>
      </c>
    </row>
    <row r="1050" spans="1:4" x14ac:dyDescent="0.25">
      <c r="A1050" s="44">
        <v>0.9999990490000269</v>
      </c>
      <c r="B1050" s="44">
        <f t="shared" si="32"/>
        <v>4.7635674482349337</v>
      </c>
      <c r="C1050" s="44">
        <v>4.7635699999999996</v>
      </c>
      <c r="D1050" s="44">
        <f t="shared" si="33"/>
        <v>6.2635699999999996</v>
      </c>
    </row>
    <row r="1051" spans="1:4" x14ac:dyDescent="0.25">
      <c r="A1051" s="44">
        <v>0.99999905000002687</v>
      </c>
      <c r="B1051" s="44">
        <f t="shared" si="32"/>
        <v>4.763779636939665</v>
      </c>
      <c r="C1051" s="44">
        <v>4.7637799999999997</v>
      </c>
      <c r="D1051" s="44">
        <f t="shared" si="33"/>
        <v>6.2637799999999997</v>
      </c>
    </row>
    <row r="1052" spans="1:4" x14ac:dyDescent="0.25">
      <c r="A1052" s="44">
        <v>0.99999905100002684</v>
      </c>
      <c r="B1052" s="44">
        <f t="shared" si="32"/>
        <v>4.7639920403460794</v>
      </c>
      <c r="C1052" s="44">
        <v>4.7639899999999997</v>
      </c>
      <c r="D1052" s="44">
        <f t="shared" si="33"/>
        <v>6.2639899999999997</v>
      </c>
    </row>
    <row r="1053" spans="1:4" x14ac:dyDescent="0.25">
      <c r="A1053" s="44">
        <v>0.99999905200002681</v>
      </c>
      <c r="B1053" s="44">
        <f t="shared" si="32"/>
        <v>4.7642046588987057</v>
      </c>
      <c r="C1053" s="44">
        <v>4.7641999999999998</v>
      </c>
      <c r="D1053" s="44">
        <f t="shared" si="33"/>
        <v>6.2641999999999998</v>
      </c>
    </row>
    <row r="1054" spans="1:4" x14ac:dyDescent="0.25">
      <c r="A1054" s="44">
        <v>0.99999905300002678</v>
      </c>
      <c r="B1054" s="44">
        <f t="shared" si="32"/>
        <v>4.7644174930434664</v>
      </c>
      <c r="C1054" s="44">
        <v>4.7644200000000003</v>
      </c>
      <c r="D1054" s="44">
        <f t="shared" si="33"/>
        <v>6.2644200000000003</v>
      </c>
    </row>
    <row r="1055" spans="1:4" x14ac:dyDescent="0.25">
      <c r="A1055" s="44">
        <v>0.99999905400002675</v>
      </c>
      <c r="B1055" s="44">
        <f t="shared" si="32"/>
        <v>4.7646305432276801</v>
      </c>
      <c r="C1055" s="44">
        <v>4.7646300000000004</v>
      </c>
      <c r="D1055" s="44">
        <f t="shared" si="33"/>
        <v>6.2646300000000004</v>
      </c>
    </row>
    <row r="1056" spans="1:4" x14ac:dyDescent="0.25">
      <c r="A1056" s="44">
        <v>0.99999905500002673</v>
      </c>
      <c r="B1056" s="44">
        <f t="shared" si="32"/>
        <v>4.7648438099000678</v>
      </c>
      <c r="C1056" s="44">
        <v>4.7648400000000004</v>
      </c>
      <c r="D1056" s="44">
        <f t="shared" si="33"/>
        <v>6.2648400000000004</v>
      </c>
    </row>
    <row r="1057" spans="1:4" x14ac:dyDescent="0.25">
      <c r="A1057" s="44">
        <v>0.9999990560000267</v>
      </c>
      <c r="B1057" s="44">
        <f t="shared" si="32"/>
        <v>4.765057293510762</v>
      </c>
      <c r="C1057" s="44">
        <v>4.7650600000000001</v>
      </c>
      <c r="D1057" s="44">
        <f t="shared" si="33"/>
        <v>6.2650600000000001</v>
      </c>
    </row>
    <row r="1058" spans="1:4" x14ac:dyDescent="0.25">
      <c r="A1058" s="44">
        <v>0.99999905700002667</v>
      </c>
      <c r="B1058" s="44">
        <f t="shared" si="32"/>
        <v>4.7652709945113072</v>
      </c>
      <c r="C1058" s="44">
        <v>4.7652700000000001</v>
      </c>
      <c r="D1058" s="44">
        <f t="shared" si="33"/>
        <v>6.2652700000000001</v>
      </c>
    </row>
    <row r="1059" spans="1:4" x14ac:dyDescent="0.25">
      <c r="A1059" s="44">
        <v>0.99999905800002664</v>
      </c>
      <c r="B1059" s="44">
        <f t="shared" si="32"/>
        <v>4.7654849133546673</v>
      </c>
      <c r="C1059" s="44">
        <v>4.7654800000000002</v>
      </c>
      <c r="D1059" s="44">
        <f t="shared" si="33"/>
        <v>6.2654800000000002</v>
      </c>
    </row>
    <row r="1060" spans="1:4" x14ac:dyDescent="0.25">
      <c r="A1060" s="44">
        <v>0.99999905900002661</v>
      </c>
      <c r="B1060" s="44">
        <f t="shared" si="32"/>
        <v>4.7656990504952361</v>
      </c>
      <c r="C1060" s="44">
        <v>4.7656999999999998</v>
      </c>
      <c r="D1060" s="44">
        <f t="shared" si="33"/>
        <v>6.2656999999999998</v>
      </c>
    </row>
    <row r="1061" spans="1:4" x14ac:dyDescent="0.25">
      <c r="A1061" s="44">
        <v>0.99999906000002659</v>
      </c>
      <c r="B1061" s="44">
        <f t="shared" si="32"/>
        <v>4.765913406388842</v>
      </c>
      <c r="C1061" s="44">
        <v>4.7659099999999999</v>
      </c>
      <c r="D1061" s="44">
        <f t="shared" si="33"/>
        <v>6.2659099999999999</v>
      </c>
    </row>
    <row r="1062" spans="1:4" x14ac:dyDescent="0.25">
      <c r="A1062" s="44">
        <v>0.99999906100002656</v>
      </c>
      <c r="B1062" s="44">
        <f t="shared" si="32"/>
        <v>4.7661279814927413</v>
      </c>
      <c r="C1062" s="44">
        <v>4.7661300000000004</v>
      </c>
      <c r="D1062" s="44">
        <f t="shared" si="33"/>
        <v>6.2661300000000004</v>
      </c>
    </row>
    <row r="1063" spans="1:4" x14ac:dyDescent="0.25">
      <c r="A1063" s="44">
        <v>0.99999906200002653</v>
      </c>
      <c r="B1063" s="44">
        <f t="shared" si="32"/>
        <v>4.7663427762656454</v>
      </c>
      <c r="C1063" s="44">
        <v>4.7663399999999996</v>
      </c>
      <c r="D1063" s="44">
        <f t="shared" si="33"/>
        <v>6.2663399999999996</v>
      </c>
    </row>
    <row r="1064" spans="1:4" x14ac:dyDescent="0.25">
      <c r="A1064" s="44">
        <v>0.9999990630000265</v>
      </c>
      <c r="B1064" s="44">
        <f t="shared" si="32"/>
        <v>4.7665577911677142</v>
      </c>
      <c r="C1064" s="44">
        <v>4.7665600000000001</v>
      </c>
      <c r="D1064" s="44">
        <f t="shared" si="33"/>
        <v>6.2665600000000001</v>
      </c>
    </row>
    <row r="1065" spans="1:4" x14ac:dyDescent="0.25">
      <c r="A1065" s="44">
        <v>0.99999906400002647</v>
      </c>
      <c r="B1065" s="44">
        <f t="shared" si="32"/>
        <v>4.7667730266605641</v>
      </c>
      <c r="C1065" s="44">
        <v>4.7667700000000002</v>
      </c>
      <c r="D1065" s="44">
        <f t="shared" si="33"/>
        <v>6.2667700000000002</v>
      </c>
    </row>
    <row r="1066" spans="1:4" x14ac:dyDescent="0.25">
      <c r="A1066" s="44">
        <v>0.99999906500002644</v>
      </c>
      <c r="B1066" s="44">
        <f t="shared" si="32"/>
        <v>4.7669884832072702</v>
      </c>
      <c r="C1066" s="44">
        <v>4.7669899999999998</v>
      </c>
      <c r="D1066" s="44">
        <f t="shared" si="33"/>
        <v>6.2669899999999998</v>
      </c>
    </row>
    <row r="1067" spans="1:4" x14ac:dyDescent="0.25">
      <c r="A1067" s="44">
        <v>0.99999906600002642</v>
      </c>
      <c r="B1067" s="44">
        <f t="shared" si="32"/>
        <v>4.7672041612723834</v>
      </c>
      <c r="C1067" s="44">
        <v>4.7671999999999999</v>
      </c>
      <c r="D1067" s="44">
        <f t="shared" si="33"/>
        <v>6.2671999999999999</v>
      </c>
    </row>
    <row r="1068" spans="1:4" x14ac:dyDescent="0.25">
      <c r="A1068" s="44">
        <v>0.99999906700002639</v>
      </c>
      <c r="B1068" s="44">
        <f t="shared" si="32"/>
        <v>4.7674200613219311</v>
      </c>
      <c r="C1068" s="44">
        <v>4.7674200000000004</v>
      </c>
      <c r="D1068" s="44">
        <f t="shared" si="33"/>
        <v>6.2674200000000004</v>
      </c>
    </row>
    <row r="1069" spans="1:4" x14ac:dyDescent="0.25">
      <c r="A1069" s="44">
        <v>0.99999906800002636</v>
      </c>
      <c r="B1069" s="44">
        <f t="shared" si="32"/>
        <v>4.7676361838234129</v>
      </c>
      <c r="C1069" s="44">
        <v>4.7676400000000001</v>
      </c>
      <c r="D1069" s="44">
        <f t="shared" si="33"/>
        <v>6.2676400000000001</v>
      </c>
    </row>
    <row r="1070" spans="1:4" x14ac:dyDescent="0.25">
      <c r="A1070" s="44">
        <v>0.99999906900002633</v>
      </c>
      <c r="B1070" s="44">
        <f t="shared" si="32"/>
        <v>4.7678525292458227</v>
      </c>
      <c r="C1070" s="44">
        <v>4.7678500000000001</v>
      </c>
      <c r="D1070" s="44">
        <f t="shared" si="33"/>
        <v>6.2678500000000001</v>
      </c>
    </row>
    <row r="1071" spans="1:4" x14ac:dyDescent="0.25">
      <c r="A1071" s="44">
        <v>0.9999990700000263</v>
      </c>
      <c r="B1071" s="44">
        <f t="shared" si="32"/>
        <v>4.7680690980596534</v>
      </c>
      <c r="C1071" s="44">
        <v>4.7680699999999998</v>
      </c>
      <c r="D1071" s="44">
        <f t="shared" si="33"/>
        <v>6.2680699999999998</v>
      </c>
    </row>
    <row r="1072" spans="1:4" x14ac:dyDescent="0.25">
      <c r="A1072" s="44">
        <v>0.99999907100002627</v>
      </c>
      <c r="B1072" s="44">
        <f t="shared" si="32"/>
        <v>4.7682858907368928</v>
      </c>
      <c r="C1072" s="44">
        <v>4.7682900000000004</v>
      </c>
      <c r="D1072" s="44">
        <f t="shared" si="33"/>
        <v>6.2682900000000004</v>
      </c>
    </row>
    <row r="1073" spans="1:4" x14ac:dyDescent="0.25">
      <c r="A1073" s="44">
        <v>0.99999907200002625</v>
      </c>
      <c r="B1073" s="44">
        <f t="shared" si="32"/>
        <v>4.768502907751035</v>
      </c>
      <c r="C1073" s="44">
        <v>4.7685000000000004</v>
      </c>
      <c r="D1073" s="44">
        <f t="shared" si="33"/>
        <v>6.2685000000000004</v>
      </c>
    </row>
    <row r="1074" spans="1:4" x14ac:dyDescent="0.25">
      <c r="A1074" s="44">
        <v>0.99999907300002622</v>
      </c>
      <c r="B1074" s="44">
        <f t="shared" si="32"/>
        <v>4.7687201495770921</v>
      </c>
      <c r="C1074" s="44">
        <v>4.7687200000000001</v>
      </c>
      <c r="D1074" s="44">
        <f t="shared" si="33"/>
        <v>6.2687200000000001</v>
      </c>
    </row>
    <row r="1075" spans="1:4" x14ac:dyDescent="0.25">
      <c r="A1075" s="44">
        <v>0.99999907400002619</v>
      </c>
      <c r="B1075" s="44">
        <f t="shared" si="32"/>
        <v>4.7689376166915958</v>
      </c>
      <c r="C1075" s="44">
        <v>4.7689399999999997</v>
      </c>
      <c r="D1075" s="44">
        <f t="shared" si="33"/>
        <v>6.2689399999999997</v>
      </c>
    </row>
    <row r="1076" spans="1:4" x14ac:dyDescent="0.25">
      <c r="A1076" s="44">
        <v>0.99999907500002616</v>
      </c>
      <c r="B1076" s="44">
        <f t="shared" si="32"/>
        <v>4.7691553095725991</v>
      </c>
      <c r="C1076" s="44">
        <v>4.7691600000000003</v>
      </c>
      <c r="D1076" s="44">
        <f t="shared" si="33"/>
        <v>6.2691600000000003</v>
      </c>
    </row>
    <row r="1077" spans="1:4" x14ac:dyDescent="0.25">
      <c r="A1077" s="44">
        <v>0.99999907600002613</v>
      </c>
      <c r="B1077" s="44">
        <f t="shared" si="32"/>
        <v>4.7693732286996964</v>
      </c>
      <c r="C1077" s="44">
        <v>4.7693700000000003</v>
      </c>
      <c r="D1077" s="44">
        <f t="shared" si="33"/>
        <v>6.2693700000000003</v>
      </c>
    </row>
    <row r="1078" spans="1:4" x14ac:dyDescent="0.25">
      <c r="A1078" s="44">
        <v>0.9999990770000261</v>
      </c>
      <c r="B1078" s="44">
        <f t="shared" si="32"/>
        <v>4.7695913745540164</v>
      </c>
      <c r="C1078" s="44">
        <v>4.76959</v>
      </c>
      <c r="D1078" s="44">
        <f t="shared" si="33"/>
        <v>6.26959</v>
      </c>
    </row>
    <row r="1079" spans="1:4" x14ac:dyDescent="0.25">
      <c r="A1079" s="44">
        <v>0.99999907800002608</v>
      </c>
      <c r="B1079" s="44">
        <f t="shared" si="32"/>
        <v>4.7698097476182362</v>
      </c>
      <c r="C1079" s="44">
        <v>4.7698099999999997</v>
      </c>
      <c r="D1079" s="44">
        <f t="shared" si="33"/>
        <v>6.2698099999999997</v>
      </c>
    </row>
    <row r="1080" spans="1:4" x14ac:dyDescent="0.25">
      <c r="A1080" s="44">
        <v>0.99999907900002605</v>
      </c>
      <c r="B1080" s="44">
        <f t="shared" si="32"/>
        <v>4.7700283483765844</v>
      </c>
      <c r="C1080" s="44">
        <v>4.7700300000000002</v>
      </c>
      <c r="D1080" s="44">
        <f t="shared" si="33"/>
        <v>6.2700300000000002</v>
      </c>
    </row>
    <row r="1081" spans="1:4" x14ac:dyDescent="0.25">
      <c r="A1081" s="44">
        <v>0.99999908000002602</v>
      </c>
      <c r="B1081" s="44">
        <f t="shared" si="32"/>
        <v>4.7702471773148529</v>
      </c>
      <c r="C1081" s="44">
        <v>4.7702499999999999</v>
      </c>
      <c r="D1081" s="44">
        <f t="shared" si="33"/>
        <v>6.2702499999999999</v>
      </c>
    </row>
    <row r="1082" spans="1:4" x14ac:dyDescent="0.25">
      <c r="A1082" s="44">
        <v>0.99999908100002599</v>
      </c>
      <c r="B1082" s="44">
        <f t="shared" si="32"/>
        <v>4.7704662349203968</v>
      </c>
      <c r="C1082" s="44">
        <v>4.7704700000000004</v>
      </c>
      <c r="D1082" s="44">
        <f t="shared" si="33"/>
        <v>6.2704700000000004</v>
      </c>
    </row>
    <row r="1083" spans="1:4" x14ac:dyDescent="0.25">
      <c r="A1083" s="44">
        <v>0.99999908200002596</v>
      </c>
      <c r="B1083" s="44">
        <f t="shared" si="32"/>
        <v>4.7706855216821467</v>
      </c>
      <c r="C1083" s="44">
        <v>4.7706900000000001</v>
      </c>
      <c r="D1083" s="44">
        <f t="shared" si="33"/>
        <v>6.2706900000000001</v>
      </c>
    </row>
    <row r="1084" spans="1:4" x14ac:dyDescent="0.25">
      <c r="A1084" s="44">
        <v>0.99999908300002593</v>
      </c>
      <c r="B1084" s="44">
        <f t="shared" si="32"/>
        <v>4.7709050380906097</v>
      </c>
      <c r="C1084" s="44">
        <v>4.7709099999999998</v>
      </c>
      <c r="D1084" s="44">
        <f t="shared" si="33"/>
        <v>6.2709099999999998</v>
      </c>
    </row>
    <row r="1085" spans="1:4" x14ac:dyDescent="0.25">
      <c r="A1085" s="44">
        <v>0.99999908400002591</v>
      </c>
      <c r="B1085" s="44">
        <f t="shared" si="32"/>
        <v>4.7711247846378848</v>
      </c>
      <c r="C1085" s="44">
        <v>4.7711199999999998</v>
      </c>
      <c r="D1085" s="44">
        <f t="shared" si="33"/>
        <v>6.2711199999999998</v>
      </c>
    </row>
    <row r="1086" spans="1:4" x14ac:dyDescent="0.25">
      <c r="A1086" s="44">
        <v>0.99999908500002588</v>
      </c>
      <c r="B1086" s="44">
        <f t="shared" si="32"/>
        <v>4.7713447618176623</v>
      </c>
      <c r="C1086" s="44">
        <v>4.7713400000000004</v>
      </c>
      <c r="D1086" s="44">
        <f t="shared" si="33"/>
        <v>6.2713400000000004</v>
      </c>
    </row>
    <row r="1087" spans="1:4" x14ac:dyDescent="0.25">
      <c r="A1087" s="44">
        <v>0.99999908600002585</v>
      </c>
      <c r="B1087" s="44">
        <f t="shared" si="32"/>
        <v>4.7715649701252341</v>
      </c>
      <c r="C1087" s="44">
        <v>4.77156</v>
      </c>
      <c r="D1087" s="44">
        <f t="shared" si="33"/>
        <v>6.27156</v>
      </c>
    </row>
    <row r="1088" spans="1:4" x14ac:dyDescent="0.25">
      <c r="A1088" s="44">
        <v>0.99999908700002582</v>
      </c>
      <c r="B1088" s="44">
        <f t="shared" si="32"/>
        <v>4.7717854100574959</v>
      </c>
      <c r="C1088" s="44">
        <v>4.7717900000000002</v>
      </c>
      <c r="D1088" s="44">
        <f t="shared" si="33"/>
        <v>6.2717900000000002</v>
      </c>
    </row>
    <row r="1089" spans="1:4" x14ac:dyDescent="0.25">
      <c r="A1089" s="44">
        <v>0.99999908800002579</v>
      </c>
      <c r="B1089" s="44">
        <f t="shared" ref="B1089:B1152" si="34">NORMSINV(A1089)</f>
        <v>4.7720060821129628</v>
      </c>
      <c r="C1089" s="44">
        <v>4.7720099999999999</v>
      </c>
      <c r="D1089" s="44">
        <f t="shared" ref="D1089:D1152" si="35">C1089+1.5</f>
        <v>6.2720099999999999</v>
      </c>
    </row>
    <row r="1090" spans="1:4" x14ac:dyDescent="0.25">
      <c r="A1090" s="44">
        <v>0.99999908900002576</v>
      </c>
      <c r="B1090" s="44">
        <f t="shared" si="34"/>
        <v>4.7722269867917735</v>
      </c>
      <c r="C1090" s="44">
        <v>4.7722300000000004</v>
      </c>
      <c r="D1090" s="44">
        <f t="shared" si="35"/>
        <v>6.2722300000000004</v>
      </c>
    </row>
    <row r="1091" spans="1:4" x14ac:dyDescent="0.25">
      <c r="A1091" s="44">
        <v>0.99999909000002574</v>
      </c>
      <c r="B1091" s="44">
        <f t="shared" si="34"/>
        <v>4.7724481245956856</v>
      </c>
      <c r="C1091" s="44">
        <v>4.7724500000000001</v>
      </c>
      <c r="D1091" s="44">
        <f t="shared" si="35"/>
        <v>6.2724500000000001</v>
      </c>
    </row>
    <row r="1092" spans="1:4" x14ac:dyDescent="0.25">
      <c r="A1092" s="44">
        <v>0.99999909100002571</v>
      </c>
      <c r="B1092" s="44">
        <f t="shared" si="34"/>
        <v>4.7726694960281053</v>
      </c>
      <c r="C1092" s="44">
        <v>4.7726699999999997</v>
      </c>
      <c r="D1092" s="44">
        <f t="shared" si="35"/>
        <v>6.2726699999999997</v>
      </c>
    </row>
    <row r="1093" spans="1:4" x14ac:dyDescent="0.25">
      <c r="A1093" s="44">
        <v>0.99999909200002568</v>
      </c>
      <c r="B1093" s="44">
        <f t="shared" si="34"/>
        <v>4.7728911015940696</v>
      </c>
      <c r="C1093" s="44">
        <v>4.7728900000000003</v>
      </c>
      <c r="D1093" s="44">
        <f t="shared" si="35"/>
        <v>6.2728900000000003</v>
      </c>
    </row>
    <row r="1094" spans="1:4" x14ac:dyDescent="0.25">
      <c r="A1094" s="44">
        <v>0.99999909300002565</v>
      </c>
      <c r="B1094" s="44">
        <f t="shared" si="34"/>
        <v>4.773112941800278</v>
      </c>
      <c r="C1094" s="44">
        <v>4.77311</v>
      </c>
      <c r="D1094" s="44">
        <f t="shared" si="35"/>
        <v>6.27311</v>
      </c>
    </row>
    <row r="1095" spans="1:4" x14ac:dyDescent="0.25">
      <c r="A1095" s="44">
        <v>0.99999909400002562</v>
      </c>
      <c r="B1095" s="44">
        <f t="shared" si="34"/>
        <v>4.7733350171550768</v>
      </c>
      <c r="C1095" s="44">
        <v>4.7733400000000001</v>
      </c>
      <c r="D1095" s="44">
        <f t="shared" si="35"/>
        <v>6.2733400000000001</v>
      </c>
    </row>
    <row r="1096" spans="1:4" x14ac:dyDescent="0.25">
      <c r="A1096" s="44">
        <v>0.9999990950000256</v>
      </c>
      <c r="B1096" s="44">
        <f t="shared" si="34"/>
        <v>4.7735573281684829</v>
      </c>
      <c r="C1096" s="44">
        <v>4.7735599999999998</v>
      </c>
      <c r="D1096" s="44">
        <f t="shared" si="35"/>
        <v>6.2735599999999998</v>
      </c>
    </row>
    <row r="1097" spans="1:4" x14ac:dyDescent="0.25">
      <c r="A1097" s="44">
        <v>0.99999909600002557</v>
      </c>
      <c r="B1097" s="44">
        <f t="shared" si="34"/>
        <v>4.7737798753521812</v>
      </c>
      <c r="C1097" s="44">
        <v>4.7737800000000004</v>
      </c>
      <c r="D1097" s="44">
        <f t="shared" si="35"/>
        <v>6.2737800000000004</v>
      </c>
    </row>
    <row r="1098" spans="1:4" x14ac:dyDescent="0.25">
      <c r="A1098" s="44">
        <v>0.99999909700002554</v>
      </c>
      <c r="B1098" s="44">
        <f t="shared" si="34"/>
        <v>4.7740026592195406</v>
      </c>
      <c r="C1098" s="44">
        <v>4.774</v>
      </c>
      <c r="D1098" s="44">
        <f t="shared" si="35"/>
        <v>6.274</v>
      </c>
    </row>
    <row r="1099" spans="1:4" x14ac:dyDescent="0.25">
      <c r="A1099" s="44">
        <v>0.99999909800002551</v>
      </c>
      <c r="B1099" s="44">
        <f t="shared" si="34"/>
        <v>4.774225680285614</v>
      </c>
      <c r="C1099" s="44">
        <v>4.7742300000000002</v>
      </c>
      <c r="D1099" s="44">
        <f t="shared" si="35"/>
        <v>6.2742300000000002</v>
      </c>
    </row>
    <row r="1100" spans="1:4" x14ac:dyDescent="0.25">
      <c r="A1100" s="44">
        <v>0.99999909900002548</v>
      </c>
      <c r="B1100" s="44">
        <f t="shared" si="34"/>
        <v>4.7744489390671481</v>
      </c>
      <c r="C1100" s="44">
        <v>4.7744499999999999</v>
      </c>
      <c r="D1100" s="44">
        <f t="shared" si="35"/>
        <v>6.2744499999999999</v>
      </c>
    </row>
    <row r="1101" spans="1:4" x14ac:dyDescent="0.25">
      <c r="A1101" s="44">
        <v>0.99999910000002545</v>
      </c>
      <c r="B1101" s="44">
        <f t="shared" si="34"/>
        <v>4.7746724360825912</v>
      </c>
      <c r="C1101" s="44">
        <v>4.7746700000000004</v>
      </c>
      <c r="D1101" s="44">
        <f t="shared" si="35"/>
        <v>6.2746700000000004</v>
      </c>
    </row>
    <row r="1102" spans="1:4" x14ac:dyDescent="0.25">
      <c r="A1102" s="44">
        <v>0.99999910100002543</v>
      </c>
      <c r="B1102" s="44">
        <f t="shared" si="34"/>
        <v>4.7748961718521015</v>
      </c>
      <c r="C1102" s="44">
        <v>4.7748999999999997</v>
      </c>
      <c r="D1102" s="44">
        <f t="shared" si="35"/>
        <v>6.2748999999999997</v>
      </c>
    </row>
    <row r="1103" spans="1:4" x14ac:dyDescent="0.25">
      <c r="A1103" s="44">
        <v>0.9999991020000254</v>
      </c>
      <c r="B1103" s="44">
        <f t="shared" si="34"/>
        <v>4.7751201468975566</v>
      </c>
      <c r="C1103" s="44">
        <v>4.7751200000000003</v>
      </c>
      <c r="D1103" s="44">
        <f t="shared" si="35"/>
        <v>6.2751200000000003</v>
      </c>
    </row>
    <row r="1104" spans="1:4" x14ac:dyDescent="0.25">
      <c r="A1104" s="44">
        <v>0.99999910300002537</v>
      </c>
      <c r="B1104" s="44">
        <f t="shared" si="34"/>
        <v>4.7753443617425511</v>
      </c>
      <c r="C1104" s="44">
        <v>4.7753399999999999</v>
      </c>
      <c r="D1104" s="44">
        <f t="shared" si="35"/>
        <v>6.2753399999999999</v>
      </c>
    </row>
    <row r="1105" spans="1:4" x14ac:dyDescent="0.25">
      <c r="A1105" s="44">
        <v>0.99999910400002534</v>
      </c>
      <c r="B1105" s="44">
        <f t="shared" si="34"/>
        <v>4.775568816912414</v>
      </c>
      <c r="C1105" s="44">
        <v>4.7755700000000001</v>
      </c>
      <c r="D1105" s="44">
        <f t="shared" si="35"/>
        <v>6.2755700000000001</v>
      </c>
    </row>
    <row r="1106" spans="1:4" x14ac:dyDescent="0.25">
      <c r="A1106" s="44">
        <v>0.99999910500002531</v>
      </c>
      <c r="B1106" s="44">
        <f t="shared" si="34"/>
        <v>4.7757935129342197</v>
      </c>
      <c r="C1106" s="44">
        <v>4.7757899999999998</v>
      </c>
      <c r="D1106" s="44">
        <f t="shared" si="35"/>
        <v>6.2757899999999998</v>
      </c>
    </row>
    <row r="1107" spans="1:4" x14ac:dyDescent="0.25">
      <c r="A1107" s="44">
        <v>0.99999910600002528</v>
      </c>
      <c r="B1107" s="44">
        <f t="shared" si="34"/>
        <v>4.7760184503367853</v>
      </c>
      <c r="C1107" s="44">
        <v>4.7760199999999999</v>
      </c>
      <c r="D1107" s="44">
        <f t="shared" si="35"/>
        <v>6.2760199999999999</v>
      </c>
    </row>
    <row r="1108" spans="1:4" x14ac:dyDescent="0.25">
      <c r="A1108" s="44">
        <v>0.99999910700002526</v>
      </c>
      <c r="B1108" s="44">
        <f t="shared" si="34"/>
        <v>4.7762436296506801</v>
      </c>
      <c r="C1108" s="44">
        <v>4.7762399999999996</v>
      </c>
      <c r="D1108" s="44">
        <f t="shared" si="35"/>
        <v>6.2762399999999996</v>
      </c>
    </row>
    <row r="1109" spans="1:4" x14ac:dyDescent="0.25">
      <c r="A1109" s="44">
        <v>0.99999910800002523</v>
      </c>
      <c r="B1109" s="44">
        <f t="shared" si="34"/>
        <v>4.7764690514082426</v>
      </c>
      <c r="C1109" s="44">
        <v>4.7764699999999998</v>
      </c>
      <c r="D1109" s="44">
        <f t="shared" si="35"/>
        <v>6.2764699999999998</v>
      </c>
    </row>
    <row r="1110" spans="1:4" x14ac:dyDescent="0.25">
      <c r="A1110" s="44">
        <v>0.9999991090000252</v>
      </c>
      <c r="B1110" s="44">
        <f t="shared" si="34"/>
        <v>4.7766947161435747</v>
      </c>
      <c r="C1110" s="44">
        <v>4.7766900000000003</v>
      </c>
      <c r="D1110" s="44">
        <f t="shared" si="35"/>
        <v>6.2766900000000003</v>
      </c>
    </row>
    <row r="1111" spans="1:4" x14ac:dyDescent="0.25">
      <c r="A1111" s="44">
        <v>0.99999911000002517</v>
      </c>
      <c r="B1111" s="44">
        <f t="shared" si="34"/>
        <v>4.776920624392563</v>
      </c>
      <c r="C1111" s="44">
        <v>4.7769199999999996</v>
      </c>
      <c r="D1111" s="44">
        <f t="shared" si="35"/>
        <v>6.2769199999999996</v>
      </c>
    </row>
    <row r="1112" spans="1:4" x14ac:dyDescent="0.25">
      <c r="A1112" s="44">
        <v>0.99999911100002514</v>
      </c>
      <c r="B1112" s="44">
        <f t="shared" si="34"/>
        <v>4.7771467766928772</v>
      </c>
      <c r="C1112" s="44">
        <v>4.7771499999999998</v>
      </c>
      <c r="D1112" s="44">
        <f t="shared" si="35"/>
        <v>6.2771499999999998</v>
      </c>
    </row>
    <row r="1113" spans="1:4" x14ac:dyDescent="0.25">
      <c r="A1113" s="44">
        <v>0.99999911200002511</v>
      </c>
      <c r="B1113" s="44">
        <f t="shared" si="34"/>
        <v>4.7773731735839817</v>
      </c>
      <c r="C1113" s="44">
        <v>4.7773700000000003</v>
      </c>
      <c r="D1113" s="44">
        <f t="shared" si="35"/>
        <v>6.2773700000000003</v>
      </c>
    </row>
    <row r="1114" spans="1:4" x14ac:dyDescent="0.25">
      <c r="A1114" s="44">
        <v>0.99999911300002509</v>
      </c>
      <c r="B1114" s="44">
        <f t="shared" si="34"/>
        <v>4.777599815607144</v>
      </c>
      <c r="C1114" s="44">
        <v>4.7775999999999996</v>
      </c>
      <c r="D1114" s="44">
        <f t="shared" si="35"/>
        <v>6.2775999999999996</v>
      </c>
    </row>
    <row r="1115" spans="1:4" x14ac:dyDescent="0.25">
      <c r="A1115" s="44">
        <v>0.99999911400002506</v>
      </c>
      <c r="B1115" s="44">
        <f t="shared" si="34"/>
        <v>4.7778267033054425</v>
      </c>
      <c r="C1115" s="44">
        <v>4.7778299999999998</v>
      </c>
      <c r="D1115" s="44">
        <f t="shared" si="35"/>
        <v>6.2778299999999998</v>
      </c>
    </row>
    <row r="1116" spans="1:4" x14ac:dyDescent="0.25">
      <c r="A1116" s="44">
        <v>0.99999911500002503</v>
      </c>
      <c r="B1116" s="44">
        <f t="shared" si="34"/>
        <v>4.7780538372237755</v>
      </c>
      <c r="C1116" s="44">
        <v>4.7780500000000004</v>
      </c>
      <c r="D1116" s="44">
        <f t="shared" si="35"/>
        <v>6.2780500000000004</v>
      </c>
    </row>
    <row r="1117" spans="1:4" x14ac:dyDescent="0.25">
      <c r="A1117" s="44">
        <v>0.999999116000025</v>
      </c>
      <c r="B1117" s="44">
        <f t="shared" si="34"/>
        <v>4.7782812179088605</v>
      </c>
      <c r="C1117" s="44">
        <v>4.7782799999999996</v>
      </c>
      <c r="D1117" s="44">
        <f t="shared" si="35"/>
        <v>6.2782799999999996</v>
      </c>
    </row>
    <row r="1118" spans="1:4" x14ac:dyDescent="0.25">
      <c r="A1118" s="44">
        <v>0.99999911700002497</v>
      </c>
      <c r="B1118" s="44">
        <f t="shared" si="34"/>
        <v>4.7785088459092613</v>
      </c>
      <c r="C1118" s="44">
        <v>4.7785099999999998</v>
      </c>
      <c r="D1118" s="44">
        <f t="shared" si="35"/>
        <v>6.2785099999999998</v>
      </c>
    </row>
    <row r="1119" spans="1:4" x14ac:dyDescent="0.25">
      <c r="A1119" s="44">
        <v>0.99999911800002494</v>
      </c>
      <c r="B1119" s="44">
        <f t="shared" si="34"/>
        <v>4.7787367217753776</v>
      </c>
      <c r="C1119" s="44">
        <v>4.77874</v>
      </c>
      <c r="D1119" s="44">
        <f t="shared" si="35"/>
        <v>6.27874</v>
      </c>
    </row>
    <row r="1120" spans="1:4" x14ac:dyDescent="0.25">
      <c r="A1120" s="44">
        <v>0.99999911900002492</v>
      </c>
      <c r="B1120" s="44">
        <f t="shared" si="34"/>
        <v>4.7789648460594591</v>
      </c>
      <c r="C1120" s="44">
        <v>4.7789599999999997</v>
      </c>
      <c r="D1120" s="44">
        <f t="shared" si="35"/>
        <v>6.2789599999999997</v>
      </c>
    </row>
    <row r="1121" spans="1:4" x14ac:dyDescent="0.25">
      <c r="A1121" s="44">
        <v>0.99999912000002489</v>
      </c>
      <c r="B1121" s="44">
        <f t="shared" si="34"/>
        <v>4.7791932193156228</v>
      </c>
      <c r="C1121" s="44">
        <v>4.7791899999999998</v>
      </c>
      <c r="D1121" s="44">
        <f t="shared" si="35"/>
        <v>6.2791899999999998</v>
      </c>
    </row>
    <row r="1122" spans="1:4" x14ac:dyDescent="0.25">
      <c r="A1122" s="44">
        <v>0.99999912100002486</v>
      </c>
      <c r="B1122" s="44">
        <f t="shared" si="34"/>
        <v>4.7794218420998451</v>
      </c>
      <c r="C1122" s="44">
        <v>4.77942</v>
      </c>
      <c r="D1122" s="44">
        <f t="shared" si="35"/>
        <v>6.27942</v>
      </c>
    </row>
    <row r="1123" spans="1:4" x14ac:dyDescent="0.25">
      <c r="A1123" s="44">
        <v>0.99999912200002483</v>
      </c>
      <c r="B1123" s="44">
        <f t="shared" si="34"/>
        <v>4.7796507149699865</v>
      </c>
      <c r="C1123" s="44">
        <v>4.7796500000000002</v>
      </c>
      <c r="D1123" s="44">
        <f t="shared" si="35"/>
        <v>6.2796500000000002</v>
      </c>
    </row>
    <row r="1124" spans="1:4" x14ac:dyDescent="0.25">
      <c r="A1124" s="44">
        <v>0.9999991230000248</v>
      </c>
      <c r="B1124" s="44">
        <f t="shared" si="34"/>
        <v>4.7798798384857895</v>
      </c>
      <c r="C1124" s="44">
        <v>4.7798800000000004</v>
      </c>
      <c r="D1124" s="44">
        <f t="shared" si="35"/>
        <v>6.2798800000000004</v>
      </c>
    </row>
    <row r="1125" spans="1:4" x14ac:dyDescent="0.25">
      <c r="A1125" s="44">
        <v>0.99999912400002477</v>
      </c>
      <c r="B1125" s="44">
        <f t="shared" si="34"/>
        <v>4.7801092132088874</v>
      </c>
      <c r="C1125" s="44">
        <v>4.7801099999999996</v>
      </c>
      <c r="D1125" s="44">
        <f t="shared" si="35"/>
        <v>6.2801099999999996</v>
      </c>
    </row>
    <row r="1126" spans="1:4" x14ac:dyDescent="0.25">
      <c r="A1126" s="44">
        <v>0.99999912500002475</v>
      </c>
      <c r="B1126" s="44">
        <f t="shared" si="34"/>
        <v>4.7803388397028215</v>
      </c>
      <c r="C1126" s="44">
        <v>4.7803399999999998</v>
      </c>
      <c r="D1126" s="44">
        <f t="shared" si="35"/>
        <v>6.2803399999999998</v>
      </c>
    </row>
    <row r="1127" spans="1:4" x14ac:dyDescent="0.25">
      <c r="A1127" s="44">
        <v>0.99999912600002472</v>
      </c>
      <c r="B1127" s="44">
        <f t="shared" si="34"/>
        <v>4.7805687185330408</v>
      </c>
      <c r="C1127" s="44">
        <v>4.78057</v>
      </c>
      <c r="D1127" s="44">
        <f t="shared" si="35"/>
        <v>6.28057</v>
      </c>
    </row>
    <row r="1128" spans="1:4" x14ac:dyDescent="0.25">
      <c r="A1128" s="44">
        <v>0.99999912700002469</v>
      </c>
      <c r="B1128" s="44">
        <f t="shared" si="34"/>
        <v>4.7807988502669128</v>
      </c>
      <c r="C1128" s="44">
        <v>4.7808000000000002</v>
      </c>
      <c r="D1128" s="44">
        <f t="shared" si="35"/>
        <v>6.2808000000000002</v>
      </c>
    </row>
    <row r="1129" spans="1:4" x14ac:dyDescent="0.25">
      <c r="A1129" s="44">
        <v>0.99999912800002466</v>
      </c>
      <c r="B1129" s="44">
        <f t="shared" si="34"/>
        <v>4.781029235473734</v>
      </c>
      <c r="C1129" s="44">
        <v>4.7810300000000003</v>
      </c>
      <c r="D1129" s="44">
        <f t="shared" si="35"/>
        <v>6.2810300000000003</v>
      </c>
    </row>
    <row r="1130" spans="1:4" x14ac:dyDescent="0.25">
      <c r="A1130" s="44">
        <v>0.99999912900002463</v>
      </c>
      <c r="B1130" s="44">
        <f t="shared" si="34"/>
        <v>4.7812598747247419</v>
      </c>
      <c r="C1130" s="44">
        <v>4.7812599999999996</v>
      </c>
      <c r="D1130" s="44">
        <f t="shared" si="35"/>
        <v>6.2812599999999996</v>
      </c>
    </row>
    <row r="1131" spans="1:4" x14ac:dyDescent="0.25">
      <c r="A1131" s="44">
        <v>0.99999913000002461</v>
      </c>
      <c r="B1131" s="44">
        <f t="shared" si="34"/>
        <v>4.7814907685931116</v>
      </c>
      <c r="C1131" s="44">
        <v>4.7814899999999998</v>
      </c>
      <c r="D1131" s="44">
        <f t="shared" si="35"/>
        <v>6.2814899999999998</v>
      </c>
    </row>
    <row r="1132" spans="1:4" x14ac:dyDescent="0.25">
      <c r="A1132" s="44">
        <v>0.99999913100002458</v>
      </c>
      <c r="B1132" s="44">
        <f t="shared" si="34"/>
        <v>4.7817219176539805</v>
      </c>
      <c r="C1132" s="44">
        <v>4.78172</v>
      </c>
      <c r="D1132" s="44">
        <f t="shared" si="35"/>
        <v>6.28172</v>
      </c>
    </row>
    <row r="1133" spans="1:4" x14ac:dyDescent="0.25">
      <c r="A1133" s="44">
        <v>0.99999913200002455</v>
      </c>
      <c r="B1133" s="44">
        <f t="shared" si="34"/>
        <v>4.7819533224844504</v>
      </c>
      <c r="C1133" s="44">
        <v>4.7819500000000001</v>
      </c>
      <c r="D1133" s="44">
        <f t="shared" si="35"/>
        <v>6.2819500000000001</v>
      </c>
    </row>
    <row r="1134" spans="1:4" x14ac:dyDescent="0.25">
      <c r="A1134" s="44">
        <v>0.99999913300002452</v>
      </c>
      <c r="B1134" s="44">
        <f t="shared" si="34"/>
        <v>4.7821849836635844</v>
      </c>
      <c r="C1134" s="44">
        <v>4.7821800000000003</v>
      </c>
      <c r="D1134" s="44">
        <f t="shared" si="35"/>
        <v>6.2821800000000003</v>
      </c>
    </row>
    <row r="1135" spans="1:4" x14ac:dyDescent="0.25">
      <c r="A1135" s="44">
        <v>0.99999913400002449</v>
      </c>
      <c r="B1135" s="44">
        <f t="shared" si="34"/>
        <v>4.7824169017724421</v>
      </c>
      <c r="C1135" s="44">
        <v>4.7824200000000001</v>
      </c>
      <c r="D1135" s="44">
        <f t="shared" si="35"/>
        <v>6.2824200000000001</v>
      </c>
    </row>
    <row r="1136" spans="1:4" x14ac:dyDescent="0.25">
      <c r="A1136" s="44">
        <v>0.99999913500002446</v>
      </c>
      <c r="B1136" s="44">
        <f t="shared" si="34"/>
        <v>4.782649077394062</v>
      </c>
      <c r="C1136" s="44">
        <v>4.7826500000000003</v>
      </c>
      <c r="D1136" s="44">
        <f t="shared" si="35"/>
        <v>6.2826500000000003</v>
      </c>
    </row>
    <row r="1137" spans="1:4" x14ac:dyDescent="0.25">
      <c r="A1137" s="44">
        <v>0.99999913600002444</v>
      </c>
      <c r="B1137" s="44">
        <f t="shared" si="34"/>
        <v>4.7828815111134899</v>
      </c>
      <c r="C1137" s="44">
        <v>4.7828799999999996</v>
      </c>
      <c r="D1137" s="44">
        <f t="shared" si="35"/>
        <v>6.2828799999999996</v>
      </c>
    </row>
    <row r="1138" spans="1:4" x14ac:dyDescent="0.25">
      <c r="A1138" s="44">
        <v>0.99999913700002441</v>
      </c>
      <c r="B1138" s="44">
        <f t="shared" si="34"/>
        <v>4.7831142035177789</v>
      </c>
      <c r="C1138" s="44">
        <v>4.7831099999999998</v>
      </c>
      <c r="D1138" s="44">
        <f t="shared" si="35"/>
        <v>6.2831099999999998</v>
      </c>
    </row>
    <row r="1139" spans="1:4" x14ac:dyDescent="0.25">
      <c r="A1139" s="44">
        <v>0.99999913800002438</v>
      </c>
      <c r="B1139" s="44">
        <f t="shared" si="34"/>
        <v>4.7833471551959965</v>
      </c>
      <c r="C1139" s="44">
        <v>4.7833500000000004</v>
      </c>
      <c r="D1139" s="44">
        <f t="shared" si="35"/>
        <v>6.2833500000000004</v>
      </c>
    </row>
    <row r="1140" spans="1:4" x14ac:dyDescent="0.25">
      <c r="A1140" s="44">
        <v>0.99999913900002435</v>
      </c>
      <c r="B1140" s="44">
        <f t="shared" si="34"/>
        <v>4.7835803667392458</v>
      </c>
      <c r="C1140" s="44">
        <v>4.7835799999999997</v>
      </c>
      <c r="D1140" s="44">
        <f t="shared" si="35"/>
        <v>6.2835799999999997</v>
      </c>
    </row>
    <row r="1141" spans="1:4" x14ac:dyDescent="0.25">
      <c r="A1141" s="44">
        <v>0.99999914000002432</v>
      </c>
      <c r="B1141" s="44">
        <f t="shared" si="34"/>
        <v>4.7838138387406586</v>
      </c>
      <c r="C1141" s="44">
        <v>4.7838099999999999</v>
      </c>
      <c r="D1141" s="44">
        <f t="shared" si="35"/>
        <v>6.2838099999999999</v>
      </c>
    </row>
    <row r="1142" spans="1:4" x14ac:dyDescent="0.25">
      <c r="A1142" s="44">
        <v>0.99999914100002429</v>
      </c>
      <c r="B1142" s="44">
        <f t="shared" si="34"/>
        <v>4.7840475717954156</v>
      </c>
      <c r="C1142" s="44">
        <v>4.7840499999999997</v>
      </c>
      <c r="D1142" s="44">
        <f t="shared" si="35"/>
        <v>6.2840499999999997</v>
      </c>
    </row>
    <row r="1143" spans="1:4" x14ac:dyDescent="0.25">
      <c r="A1143" s="44">
        <v>0.99999914200002427</v>
      </c>
      <c r="B1143" s="44">
        <f t="shared" si="34"/>
        <v>4.7842815665007556</v>
      </c>
      <c r="C1143" s="44">
        <v>4.7842799999999999</v>
      </c>
      <c r="D1143" s="44">
        <f t="shared" si="35"/>
        <v>6.2842799999999999</v>
      </c>
    </row>
    <row r="1144" spans="1:4" x14ac:dyDescent="0.25">
      <c r="A1144" s="44">
        <v>0.99999914300002424</v>
      </c>
      <c r="B1144" s="44">
        <f t="shared" si="34"/>
        <v>4.7845158234559806</v>
      </c>
      <c r="C1144" s="44">
        <v>4.7845199999999997</v>
      </c>
      <c r="D1144" s="44">
        <f t="shared" si="35"/>
        <v>6.2845199999999997</v>
      </c>
    </row>
    <row r="1145" spans="1:4" x14ac:dyDescent="0.25">
      <c r="A1145" s="44">
        <v>0.99999914400002421</v>
      </c>
      <c r="B1145" s="44">
        <f t="shared" si="34"/>
        <v>4.7847503432624707</v>
      </c>
      <c r="C1145" s="44">
        <v>4.7847499999999998</v>
      </c>
      <c r="D1145" s="44">
        <f t="shared" si="35"/>
        <v>6.2847499999999998</v>
      </c>
    </row>
    <row r="1146" spans="1:4" x14ac:dyDescent="0.25">
      <c r="A1146" s="44">
        <v>0.99999914500002418</v>
      </c>
      <c r="B1146" s="44">
        <f t="shared" si="34"/>
        <v>4.7849851265236829</v>
      </c>
      <c r="C1146" s="44">
        <v>4.7849899999999996</v>
      </c>
      <c r="D1146" s="44">
        <f t="shared" si="35"/>
        <v>6.2849899999999996</v>
      </c>
    </row>
    <row r="1147" spans="1:4" x14ac:dyDescent="0.25">
      <c r="A1147" s="44">
        <v>0.99999914600002415</v>
      </c>
      <c r="B1147" s="44">
        <f t="shared" si="34"/>
        <v>4.7852201738451772</v>
      </c>
      <c r="C1147" s="44">
        <v>4.7852199999999998</v>
      </c>
      <c r="D1147" s="44">
        <f t="shared" si="35"/>
        <v>6.2852199999999998</v>
      </c>
    </row>
    <row r="1148" spans="1:4" x14ac:dyDescent="0.25">
      <c r="A1148" s="44">
        <v>0.99999914700002412</v>
      </c>
      <c r="B1148" s="44">
        <f t="shared" si="34"/>
        <v>4.785455485834615</v>
      </c>
      <c r="C1148" s="44">
        <v>4.7854599999999996</v>
      </c>
      <c r="D1148" s="44">
        <f t="shared" si="35"/>
        <v>6.2854599999999996</v>
      </c>
    </row>
    <row r="1149" spans="1:4" x14ac:dyDescent="0.25">
      <c r="A1149" s="44">
        <v>0.9999991480000241</v>
      </c>
      <c r="B1149" s="44">
        <f t="shared" si="34"/>
        <v>4.7856910631017646</v>
      </c>
      <c r="C1149" s="44">
        <v>4.7856899999999998</v>
      </c>
      <c r="D1149" s="44">
        <f t="shared" si="35"/>
        <v>6.2856899999999998</v>
      </c>
    </row>
    <row r="1150" spans="1:4" x14ac:dyDescent="0.25">
      <c r="A1150" s="44">
        <v>0.99999914900002407</v>
      </c>
      <c r="B1150" s="44">
        <f t="shared" si="34"/>
        <v>4.7859269062585277</v>
      </c>
      <c r="C1150" s="44">
        <v>4.7859299999999996</v>
      </c>
      <c r="D1150" s="44">
        <f t="shared" si="35"/>
        <v>6.2859299999999996</v>
      </c>
    </row>
    <row r="1151" spans="1:4" x14ac:dyDescent="0.25">
      <c r="A1151" s="44">
        <v>0.99999915000002404</v>
      </c>
      <c r="B1151" s="44">
        <f t="shared" si="34"/>
        <v>4.786163015918933</v>
      </c>
      <c r="C1151" s="44">
        <v>4.7861599999999997</v>
      </c>
      <c r="D1151" s="44">
        <f t="shared" si="35"/>
        <v>6.2861599999999997</v>
      </c>
    </row>
    <row r="1152" spans="1:4" x14ac:dyDescent="0.25">
      <c r="A1152" s="44">
        <v>0.99999915100002401</v>
      </c>
      <c r="B1152" s="44">
        <f t="shared" si="34"/>
        <v>4.7863993926991544</v>
      </c>
      <c r="C1152" s="44">
        <v>4.7864000000000004</v>
      </c>
      <c r="D1152" s="44">
        <f t="shared" si="35"/>
        <v>6.2864000000000004</v>
      </c>
    </row>
    <row r="1153" spans="1:4" x14ac:dyDescent="0.25">
      <c r="A1153" s="44">
        <v>0.99999915200002398</v>
      </c>
      <c r="B1153" s="44">
        <f t="shared" ref="B1153:B1216" si="36">NORMSINV(A1153)</f>
        <v>4.7866360372175212</v>
      </c>
      <c r="C1153" s="44">
        <v>4.7866400000000002</v>
      </c>
      <c r="D1153" s="44">
        <f t="shared" ref="D1153:D1216" si="37">C1153+1.5</f>
        <v>6.2866400000000002</v>
      </c>
    </row>
    <row r="1154" spans="1:4" x14ac:dyDescent="0.25">
      <c r="A1154" s="44">
        <v>0.99999915300002395</v>
      </c>
      <c r="B1154" s="44">
        <f t="shared" si="36"/>
        <v>4.7868729500945228</v>
      </c>
      <c r="C1154" s="44">
        <v>4.7868700000000004</v>
      </c>
      <c r="D1154" s="44">
        <f t="shared" si="37"/>
        <v>6.2868700000000004</v>
      </c>
    </row>
    <row r="1155" spans="1:4" x14ac:dyDescent="0.25">
      <c r="A1155" s="44">
        <v>0.99999915400002393</v>
      </c>
      <c r="B1155" s="44">
        <f t="shared" si="36"/>
        <v>4.787110131952824</v>
      </c>
      <c r="C1155" s="44">
        <v>4.7871100000000002</v>
      </c>
      <c r="D1155" s="44">
        <f t="shared" si="37"/>
        <v>6.2871100000000002</v>
      </c>
    </row>
    <row r="1156" spans="1:4" x14ac:dyDescent="0.25">
      <c r="A1156" s="44">
        <v>0.9999991550000239</v>
      </c>
      <c r="B1156" s="44">
        <f t="shared" si="36"/>
        <v>4.7873475834172723</v>
      </c>
      <c r="C1156" s="44">
        <v>4.78735</v>
      </c>
      <c r="D1156" s="44">
        <f t="shared" si="37"/>
        <v>6.28735</v>
      </c>
    </row>
    <row r="1157" spans="1:4" x14ac:dyDescent="0.25">
      <c r="A1157" s="44">
        <v>0.99999915600002387</v>
      </c>
      <c r="B1157" s="44">
        <f t="shared" si="36"/>
        <v>4.787585305114912</v>
      </c>
      <c r="C1157" s="44">
        <v>4.7875899999999998</v>
      </c>
      <c r="D1157" s="44">
        <f t="shared" si="37"/>
        <v>6.2875899999999998</v>
      </c>
    </row>
    <row r="1158" spans="1:4" x14ac:dyDescent="0.25">
      <c r="A1158" s="44">
        <v>0.99999915700002384</v>
      </c>
      <c r="B1158" s="44">
        <f t="shared" si="36"/>
        <v>4.7878232976749882</v>
      </c>
      <c r="C1158" s="44">
        <v>4.78782</v>
      </c>
      <c r="D1158" s="44">
        <f t="shared" si="37"/>
        <v>6.28782</v>
      </c>
    </row>
    <row r="1159" spans="1:4" x14ac:dyDescent="0.25">
      <c r="A1159" s="44">
        <v>0.99999915800002381</v>
      </c>
      <c r="B1159" s="44">
        <f t="shared" si="36"/>
        <v>4.7880615617289664</v>
      </c>
      <c r="C1159" s="44">
        <v>4.7880599999999998</v>
      </c>
      <c r="D1159" s="44">
        <f t="shared" si="37"/>
        <v>6.2880599999999998</v>
      </c>
    </row>
    <row r="1160" spans="1:4" x14ac:dyDescent="0.25">
      <c r="A1160" s="44">
        <v>0.99999915900002379</v>
      </c>
      <c r="B1160" s="44">
        <f t="shared" si="36"/>
        <v>4.7883000979105264</v>
      </c>
      <c r="C1160" s="44">
        <v>4.7882999999999996</v>
      </c>
      <c r="D1160" s="44">
        <f t="shared" si="37"/>
        <v>6.2882999999999996</v>
      </c>
    </row>
    <row r="1161" spans="1:4" x14ac:dyDescent="0.25">
      <c r="A1161" s="44">
        <v>0.99999916000002376</v>
      </c>
      <c r="B1161" s="44">
        <f t="shared" si="36"/>
        <v>4.7885389068555968</v>
      </c>
      <c r="C1161" s="44">
        <v>4.7885400000000002</v>
      </c>
      <c r="D1161" s="44">
        <f t="shared" si="37"/>
        <v>6.2885400000000002</v>
      </c>
    </row>
    <row r="1162" spans="1:4" x14ac:dyDescent="0.25">
      <c r="A1162" s="44">
        <v>0.99999916100002373</v>
      </c>
      <c r="B1162" s="44">
        <f t="shared" si="36"/>
        <v>4.7887779892023437</v>
      </c>
      <c r="C1162" s="44">
        <v>4.78878</v>
      </c>
      <c r="D1162" s="44">
        <f t="shared" si="37"/>
        <v>6.28878</v>
      </c>
    </row>
    <row r="1163" spans="1:4" x14ac:dyDescent="0.25">
      <c r="A1163" s="44">
        <v>0.9999991620000237</v>
      </c>
      <c r="B1163" s="44">
        <f t="shared" si="36"/>
        <v>4.7890173455911942</v>
      </c>
      <c r="C1163" s="44">
        <v>4.7890199999999998</v>
      </c>
      <c r="D1163" s="44">
        <f t="shared" si="37"/>
        <v>6.2890199999999998</v>
      </c>
    </row>
    <row r="1164" spans="1:4" x14ac:dyDescent="0.25">
      <c r="A1164" s="44">
        <v>0.99999916300002367</v>
      </c>
      <c r="B1164" s="44">
        <f t="shared" si="36"/>
        <v>4.7892569766648379</v>
      </c>
      <c r="C1164" s="44">
        <v>4.7892599999999996</v>
      </c>
      <c r="D1164" s="44">
        <f t="shared" si="37"/>
        <v>6.2892599999999996</v>
      </c>
    </row>
    <row r="1165" spans="1:4" x14ac:dyDescent="0.25">
      <c r="A1165" s="44">
        <v>0.99999916400002364</v>
      </c>
      <c r="B1165" s="44">
        <f t="shared" si="36"/>
        <v>4.7894968830682529</v>
      </c>
      <c r="C1165" s="44">
        <v>4.7895000000000003</v>
      </c>
      <c r="D1165" s="44">
        <f t="shared" si="37"/>
        <v>6.2895000000000003</v>
      </c>
    </row>
    <row r="1166" spans="1:4" x14ac:dyDescent="0.25">
      <c r="A1166" s="44">
        <v>0.99999916500002362</v>
      </c>
      <c r="B1166" s="44">
        <f t="shared" si="36"/>
        <v>4.7897370654486942</v>
      </c>
      <c r="C1166" s="44">
        <v>4.7897400000000001</v>
      </c>
      <c r="D1166" s="44">
        <f t="shared" si="37"/>
        <v>6.2897400000000001</v>
      </c>
    </row>
    <row r="1167" spans="1:4" x14ac:dyDescent="0.25">
      <c r="A1167" s="44">
        <v>0.99999916600002359</v>
      </c>
      <c r="B1167" s="44">
        <f t="shared" si="36"/>
        <v>4.7899775244557237</v>
      </c>
      <c r="C1167" s="44">
        <v>4.7899799999999999</v>
      </c>
      <c r="D1167" s="44">
        <f t="shared" si="37"/>
        <v>6.2899799999999999</v>
      </c>
    </row>
    <row r="1168" spans="1:4" x14ac:dyDescent="0.25">
      <c r="A1168" s="44">
        <v>0.99999916700002356</v>
      </c>
      <c r="B1168" s="44">
        <f t="shared" si="36"/>
        <v>4.7902182607412147</v>
      </c>
      <c r="C1168" s="44">
        <v>4.7902199999999997</v>
      </c>
      <c r="D1168" s="44">
        <f t="shared" si="37"/>
        <v>6.2902199999999997</v>
      </c>
    </row>
    <row r="1169" spans="1:4" x14ac:dyDescent="0.25">
      <c r="A1169" s="44">
        <v>0.99999916800002353</v>
      </c>
      <c r="B1169" s="44">
        <f t="shared" si="36"/>
        <v>4.7904592749593613</v>
      </c>
      <c r="C1169" s="44">
        <v>4.7904600000000004</v>
      </c>
      <c r="D1169" s="44">
        <f t="shared" si="37"/>
        <v>6.2904600000000004</v>
      </c>
    </row>
    <row r="1170" spans="1:4" x14ac:dyDescent="0.25">
      <c r="A1170" s="44">
        <v>0.9999991690000235</v>
      </c>
      <c r="B1170" s="44">
        <f t="shared" si="36"/>
        <v>4.7907005677666881</v>
      </c>
      <c r="C1170" s="44">
        <v>4.7907000000000002</v>
      </c>
      <c r="D1170" s="44">
        <f t="shared" si="37"/>
        <v>6.2907000000000002</v>
      </c>
    </row>
    <row r="1171" spans="1:4" x14ac:dyDescent="0.25">
      <c r="A1171" s="44">
        <v>0.99999917000002347</v>
      </c>
      <c r="B1171" s="44">
        <f t="shared" si="36"/>
        <v>4.7909421398220662</v>
      </c>
      <c r="C1171" s="44">
        <v>4.79094</v>
      </c>
      <c r="D1171" s="44">
        <f t="shared" si="37"/>
        <v>6.29094</v>
      </c>
    </row>
    <row r="1172" spans="1:4" x14ac:dyDescent="0.25">
      <c r="A1172" s="44">
        <v>0.99999917100002345</v>
      </c>
      <c r="B1172" s="44">
        <f t="shared" si="36"/>
        <v>4.7911839917867232</v>
      </c>
      <c r="C1172" s="44">
        <v>4.7911799999999998</v>
      </c>
      <c r="D1172" s="44">
        <f t="shared" si="37"/>
        <v>6.2911799999999998</v>
      </c>
    </row>
    <row r="1173" spans="1:4" x14ac:dyDescent="0.25">
      <c r="A1173" s="44">
        <v>0.99999917200002342</v>
      </c>
      <c r="B1173" s="44">
        <f t="shared" si="36"/>
        <v>4.7914261243242544</v>
      </c>
      <c r="C1173" s="44">
        <v>4.7914300000000001</v>
      </c>
      <c r="D1173" s="44">
        <f t="shared" si="37"/>
        <v>6.2914300000000001</v>
      </c>
    </row>
    <row r="1174" spans="1:4" x14ac:dyDescent="0.25">
      <c r="A1174" s="44">
        <v>0.99999917300002339</v>
      </c>
      <c r="B1174" s="44">
        <f t="shared" si="36"/>
        <v>4.791668538100625</v>
      </c>
      <c r="C1174" s="44">
        <v>4.7916699999999999</v>
      </c>
      <c r="D1174" s="44">
        <f t="shared" si="37"/>
        <v>6.2916699999999999</v>
      </c>
    </row>
    <row r="1175" spans="1:4" x14ac:dyDescent="0.25">
      <c r="A1175" s="44">
        <v>0.99999917400002336</v>
      </c>
      <c r="B1175" s="44">
        <f t="shared" si="36"/>
        <v>4.7919112337842016</v>
      </c>
      <c r="C1175" s="44">
        <v>4.7919099999999997</v>
      </c>
      <c r="D1175" s="44">
        <f t="shared" si="37"/>
        <v>6.2919099999999997</v>
      </c>
    </row>
    <row r="1176" spans="1:4" x14ac:dyDescent="0.25">
      <c r="A1176" s="44">
        <v>0.99999917500002333</v>
      </c>
      <c r="B1176" s="44">
        <f t="shared" si="36"/>
        <v>4.7921542120457401</v>
      </c>
      <c r="C1176" s="44">
        <v>4.7921500000000004</v>
      </c>
      <c r="D1176" s="44">
        <f t="shared" si="37"/>
        <v>6.2921500000000004</v>
      </c>
    </row>
    <row r="1177" spans="1:4" x14ac:dyDescent="0.25">
      <c r="A1177" s="44">
        <v>0.9999991760000233</v>
      </c>
      <c r="B1177" s="44">
        <f t="shared" si="36"/>
        <v>4.7923974735584194</v>
      </c>
      <c r="C1177" s="44">
        <v>4.7923999999999998</v>
      </c>
      <c r="D1177" s="44">
        <f t="shared" si="37"/>
        <v>6.2923999999999998</v>
      </c>
    </row>
    <row r="1178" spans="1:4" x14ac:dyDescent="0.25">
      <c r="A1178" s="44">
        <v>0.99999917700002328</v>
      </c>
      <c r="B1178" s="44">
        <f t="shared" si="36"/>
        <v>4.7926410189978341</v>
      </c>
      <c r="C1178" s="44">
        <v>4.7926399999999996</v>
      </c>
      <c r="D1178" s="44">
        <f t="shared" si="37"/>
        <v>6.2926399999999996</v>
      </c>
    </row>
    <row r="1179" spans="1:4" x14ac:dyDescent="0.25">
      <c r="A1179" s="44">
        <v>0.99999917800002325</v>
      </c>
      <c r="B1179" s="44">
        <f t="shared" si="36"/>
        <v>4.7928848490420206</v>
      </c>
      <c r="C1179" s="44">
        <v>4.7928800000000003</v>
      </c>
      <c r="D1179" s="44">
        <f t="shared" si="37"/>
        <v>6.2928800000000003</v>
      </c>
    </row>
    <row r="1180" spans="1:4" x14ac:dyDescent="0.25">
      <c r="A1180" s="44">
        <v>0.99999917900002322</v>
      </c>
      <c r="B1180" s="44">
        <f t="shared" si="36"/>
        <v>4.7931289643714559</v>
      </c>
      <c r="C1180" s="44">
        <v>4.7931299999999997</v>
      </c>
      <c r="D1180" s="44">
        <f t="shared" si="37"/>
        <v>6.2931299999999997</v>
      </c>
    </row>
    <row r="1181" spans="1:4" x14ac:dyDescent="0.25">
      <c r="A1181" s="44">
        <v>0.99999918000002319</v>
      </c>
      <c r="B1181" s="44">
        <f t="shared" si="36"/>
        <v>4.7933733656690869</v>
      </c>
      <c r="C1181" s="44">
        <v>4.7933700000000004</v>
      </c>
      <c r="D1181" s="44">
        <f t="shared" si="37"/>
        <v>6.2933700000000004</v>
      </c>
    </row>
    <row r="1182" spans="1:4" x14ac:dyDescent="0.25">
      <c r="A1182" s="44">
        <v>0.99999918100002316</v>
      </c>
      <c r="B1182" s="44">
        <f t="shared" si="36"/>
        <v>4.7936180536203192</v>
      </c>
      <c r="C1182" s="44">
        <v>4.7936199999999998</v>
      </c>
      <c r="D1182" s="44">
        <f t="shared" si="37"/>
        <v>6.2936199999999998</v>
      </c>
    </row>
    <row r="1183" spans="1:4" x14ac:dyDescent="0.25">
      <c r="A1183" s="44">
        <v>0.99999918200002313</v>
      </c>
      <c r="B1183" s="44">
        <f t="shared" si="36"/>
        <v>4.7938630289130524</v>
      </c>
      <c r="C1183" s="44">
        <v>4.7938599999999996</v>
      </c>
      <c r="D1183" s="44">
        <f t="shared" si="37"/>
        <v>6.2938599999999996</v>
      </c>
    </row>
    <row r="1184" spans="1:4" x14ac:dyDescent="0.25">
      <c r="A1184" s="44">
        <v>0.99999918300002311</v>
      </c>
      <c r="B1184" s="44">
        <f t="shared" si="36"/>
        <v>4.7941082922376754</v>
      </c>
      <c r="C1184" s="44">
        <v>4.7941099999999999</v>
      </c>
      <c r="D1184" s="44">
        <f t="shared" si="37"/>
        <v>6.2941099999999999</v>
      </c>
    </row>
    <row r="1185" spans="1:4" x14ac:dyDescent="0.25">
      <c r="A1185" s="44">
        <v>0.99999918400002308</v>
      </c>
      <c r="B1185" s="44">
        <f t="shared" si="36"/>
        <v>4.7943538442870857</v>
      </c>
      <c r="C1185" s="44">
        <v>4.7943499999999997</v>
      </c>
      <c r="D1185" s="44">
        <f t="shared" si="37"/>
        <v>6.2943499999999997</v>
      </c>
    </row>
    <row r="1186" spans="1:4" x14ac:dyDescent="0.25">
      <c r="A1186" s="44">
        <v>0.99999918500002305</v>
      </c>
      <c r="B1186" s="44">
        <f t="shared" si="36"/>
        <v>4.7945996857567019</v>
      </c>
      <c r="C1186" s="44">
        <v>4.7946</v>
      </c>
      <c r="D1186" s="44">
        <f t="shared" si="37"/>
        <v>6.2946</v>
      </c>
    </row>
    <row r="1187" spans="1:4" x14ac:dyDescent="0.25">
      <c r="A1187" s="44">
        <v>0.99999918600002302</v>
      </c>
      <c r="B1187" s="44">
        <f t="shared" si="36"/>
        <v>4.7948458173444708</v>
      </c>
      <c r="C1187" s="44">
        <v>4.7948500000000003</v>
      </c>
      <c r="D1187" s="44">
        <f t="shared" si="37"/>
        <v>6.2948500000000003</v>
      </c>
    </row>
    <row r="1188" spans="1:4" x14ac:dyDescent="0.25">
      <c r="A1188" s="44">
        <v>0.99999918700002299</v>
      </c>
      <c r="B1188" s="44">
        <f t="shared" si="36"/>
        <v>4.7950922397508897</v>
      </c>
      <c r="C1188" s="44">
        <v>4.7950900000000001</v>
      </c>
      <c r="D1188" s="44">
        <f t="shared" si="37"/>
        <v>6.2950900000000001</v>
      </c>
    </row>
    <row r="1189" spans="1:4" x14ac:dyDescent="0.25">
      <c r="A1189" s="44">
        <v>0.99999918800002296</v>
      </c>
      <c r="B1189" s="44">
        <f t="shared" si="36"/>
        <v>4.7953389536790043</v>
      </c>
      <c r="C1189" s="44">
        <v>4.7953400000000004</v>
      </c>
      <c r="D1189" s="44">
        <f t="shared" si="37"/>
        <v>6.2953400000000004</v>
      </c>
    </row>
    <row r="1190" spans="1:4" x14ac:dyDescent="0.25">
      <c r="A1190" s="44">
        <v>0.99999918900002294</v>
      </c>
      <c r="B1190" s="44">
        <f t="shared" si="36"/>
        <v>4.7955859598344386</v>
      </c>
      <c r="C1190" s="44">
        <v>4.7955899999999998</v>
      </c>
      <c r="D1190" s="44">
        <f t="shared" si="37"/>
        <v>6.2955899999999998</v>
      </c>
    </row>
    <row r="1191" spans="1:4" x14ac:dyDescent="0.25">
      <c r="A1191" s="44">
        <v>0.99999919000002291</v>
      </c>
      <c r="B1191" s="44">
        <f t="shared" si="36"/>
        <v>4.7958332589253923</v>
      </c>
      <c r="C1191" s="44">
        <v>4.7958299999999996</v>
      </c>
      <c r="D1191" s="44">
        <f t="shared" si="37"/>
        <v>6.2958299999999996</v>
      </c>
    </row>
    <row r="1192" spans="1:4" x14ac:dyDescent="0.25">
      <c r="A1192" s="44">
        <v>0.99999919100002288</v>
      </c>
      <c r="B1192" s="44">
        <f t="shared" si="36"/>
        <v>4.7960808516626585</v>
      </c>
      <c r="C1192" s="44">
        <v>4.7960799999999999</v>
      </c>
      <c r="D1192" s="44">
        <f t="shared" si="37"/>
        <v>6.2960799999999999</v>
      </c>
    </row>
    <row r="1193" spans="1:4" x14ac:dyDescent="0.25">
      <c r="A1193" s="44">
        <v>0.99999919200002285</v>
      </c>
      <c r="B1193" s="44">
        <f t="shared" si="36"/>
        <v>4.7963287387596445</v>
      </c>
      <c r="C1193" s="44">
        <v>4.7963300000000002</v>
      </c>
      <c r="D1193" s="44">
        <f t="shared" si="37"/>
        <v>6.2963300000000002</v>
      </c>
    </row>
    <row r="1194" spans="1:4" x14ac:dyDescent="0.25">
      <c r="A1194" s="44">
        <v>0.99999919300002282</v>
      </c>
      <c r="B1194" s="44">
        <f t="shared" si="36"/>
        <v>4.7965769209323659</v>
      </c>
      <c r="C1194" s="44">
        <v>4.7965799999999996</v>
      </c>
      <c r="D1194" s="44">
        <f t="shared" si="37"/>
        <v>6.2965799999999996</v>
      </c>
    </row>
    <row r="1195" spans="1:4" x14ac:dyDescent="0.25">
      <c r="A1195" s="44">
        <v>0.9999991940000228</v>
      </c>
      <c r="B1195" s="44">
        <f t="shared" si="36"/>
        <v>4.7968253988994825</v>
      </c>
      <c r="C1195" s="44">
        <v>4.7968299999999999</v>
      </c>
      <c r="D1195" s="44">
        <f t="shared" si="37"/>
        <v>6.2968299999999999</v>
      </c>
    </row>
    <row r="1196" spans="1:4" x14ac:dyDescent="0.25">
      <c r="A1196" s="44">
        <v>0.99999919500002277</v>
      </c>
      <c r="B1196" s="44">
        <f t="shared" si="36"/>
        <v>4.7970741733822937</v>
      </c>
      <c r="C1196" s="44">
        <v>4.7970699999999997</v>
      </c>
      <c r="D1196" s="44">
        <f t="shared" si="37"/>
        <v>6.2970699999999997</v>
      </c>
    </row>
    <row r="1197" spans="1:4" x14ac:dyDescent="0.25">
      <c r="A1197" s="44">
        <v>0.99999919600002274</v>
      </c>
      <c r="B1197" s="44">
        <f t="shared" si="36"/>
        <v>4.7973232451047609</v>
      </c>
      <c r="C1197" s="44">
        <v>4.79732</v>
      </c>
      <c r="D1197" s="44">
        <f t="shared" si="37"/>
        <v>6.29732</v>
      </c>
    </row>
    <row r="1198" spans="1:4" x14ac:dyDescent="0.25">
      <c r="A1198" s="44">
        <v>0.99999919700002271</v>
      </c>
      <c r="B1198" s="44">
        <f t="shared" si="36"/>
        <v>4.7975726147935145</v>
      </c>
      <c r="C1198" s="44">
        <v>4.7975700000000003</v>
      </c>
      <c r="D1198" s="44">
        <f t="shared" si="37"/>
        <v>6.2975700000000003</v>
      </c>
    </row>
    <row r="1199" spans="1:4" x14ac:dyDescent="0.25">
      <c r="A1199" s="44">
        <v>0.99999919800002268</v>
      </c>
      <c r="B1199" s="44">
        <f t="shared" si="36"/>
        <v>4.7978222831778705</v>
      </c>
      <c r="C1199" s="44">
        <v>4.7978199999999998</v>
      </c>
      <c r="D1199" s="44">
        <f t="shared" si="37"/>
        <v>6.2978199999999998</v>
      </c>
    </row>
    <row r="1200" spans="1:4" x14ac:dyDescent="0.25">
      <c r="A1200" s="44">
        <v>0.99999919900002265</v>
      </c>
      <c r="B1200" s="44">
        <f t="shared" si="36"/>
        <v>4.7980722509898461</v>
      </c>
      <c r="C1200" s="44">
        <v>4.7980700000000001</v>
      </c>
      <c r="D1200" s="44">
        <f t="shared" si="37"/>
        <v>6.2980700000000001</v>
      </c>
    </row>
    <row r="1201" spans="1:4" x14ac:dyDescent="0.25">
      <c r="A1201" s="44">
        <v>0.99999920000002263</v>
      </c>
      <c r="B1201" s="44">
        <f t="shared" si="36"/>
        <v>4.7983225189641638</v>
      </c>
      <c r="C1201" s="44">
        <v>4.7983200000000004</v>
      </c>
      <c r="D1201" s="44">
        <f t="shared" si="37"/>
        <v>6.2983200000000004</v>
      </c>
    </row>
    <row r="1202" spans="1:4" x14ac:dyDescent="0.25">
      <c r="A1202" s="44">
        <v>0.9999992010000226</v>
      </c>
      <c r="B1202" s="44">
        <f t="shared" si="36"/>
        <v>4.79857308783828</v>
      </c>
      <c r="C1202" s="44">
        <v>4.7985699999999998</v>
      </c>
      <c r="D1202" s="44">
        <f t="shared" si="37"/>
        <v>6.2985699999999998</v>
      </c>
    </row>
    <row r="1203" spans="1:4" x14ac:dyDescent="0.25">
      <c r="A1203" s="44">
        <v>0.99999920200002257</v>
      </c>
      <c r="B1203" s="44">
        <f t="shared" si="36"/>
        <v>4.7988239583523846</v>
      </c>
      <c r="C1203" s="44">
        <v>4.7988200000000001</v>
      </c>
      <c r="D1203" s="44">
        <f t="shared" si="37"/>
        <v>6.2988200000000001</v>
      </c>
    </row>
    <row r="1204" spans="1:4" x14ac:dyDescent="0.25">
      <c r="A1204" s="44">
        <v>0.99999920300002254</v>
      </c>
      <c r="B1204" s="44">
        <f t="shared" si="36"/>
        <v>4.7990751312494186</v>
      </c>
      <c r="C1204" s="44">
        <v>4.79908</v>
      </c>
      <c r="D1204" s="44">
        <f t="shared" si="37"/>
        <v>6.29908</v>
      </c>
    </row>
    <row r="1205" spans="1:4" x14ac:dyDescent="0.25">
      <c r="A1205" s="44">
        <v>0.99999920400002251</v>
      </c>
      <c r="B1205" s="44">
        <f t="shared" si="36"/>
        <v>4.7993266072750949</v>
      </c>
      <c r="C1205" s="44">
        <v>4.7993300000000003</v>
      </c>
      <c r="D1205" s="44">
        <f t="shared" si="37"/>
        <v>6.2993300000000003</v>
      </c>
    </row>
    <row r="1206" spans="1:4" x14ac:dyDescent="0.25">
      <c r="A1206" s="44">
        <v>0.99999920500002248</v>
      </c>
      <c r="B1206" s="44">
        <f t="shared" si="36"/>
        <v>4.799578387177899</v>
      </c>
      <c r="C1206" s="44">
        <v>4.7995799999999997</v>
      </c>
      <c r="D1206" s="44">
        <f t="shared" si="37"/>
        <v>6.2995799999999997</v>
      </c>
    </row>
    <row r="1207" spans="1:4" x14ac:dyDescent="0.25">
      <c r="A1207" s="44">
        <v>0.99999920600002246</v>
      </c>
      <c r="B1207" s="44">
        <f t="shared" si="36"/>
        <v>4.7998304717091154</v>
      </c>
      <c r="C1207" s="44">
        <v>4.79983</v>
      </c>
      <c r="D1207" s="44">
        <f t="shared" si="37"/>
        <v>6.29983</v>
      </c>
    </row>
    <row r="1208" spans="1:4" x14ac:dyDescent="0.25">
      <c r="A1208" s="44">
        <v>0.99999920700002243</v>
      </c>
      <c r="B1208" s="44">
        <f t="shared" si="36"/>
        <v>4.800082861622835</v>
      </c>
      <c r="C1208" s="44">
        <v>4.8000800000000003</v>
      </c>
      <c r="D1208" s="44">
        <f t="shared" si="37"/>
        <v>6.3000800000000003</v>
      </c>
    </row>
    <row r="1209" spans="1:4" x14ac:dyDescent="0.25">
      <c r="A1209" s="44">
        <v>0.9999992080000224</v>
      </c>
      <c r="B1209" s="44">
        <f t="shared" si="36"/>
        <v>4.8003355576759708</v>
      </c>
      <c r="C1209" s="44">
        <v>4.8003400000000003</v>
      </c>
      <c r="D1209" s="44">
        <f t="shared" si="37"/>
        <v>6.3003400000000003</v>
      </c>
    </row>
    <row r="1210" spans="1:4" x14ac:dyDescent="0.25">
      <c r="A1210" s="44">
        <v>0.99999920900002237</v>
      </c>
      <c r="B1210" s="44">
        <f t="shared" si="36"/>
        <v>4.8005885606282694</v>
      </c>
      <c r="C1210" s="44">
        <v>4.8005899999999997</v>
      </c>
      <c r="D1210" s="44">
        <f t="shared" si="37"/>
        <v>6.3005899999999997</v>
      </c>
    </row>
    <row r="1211" spans="1:4" x14ac:dyDescent="0.25">
      <c r="A1211" s="44">
        <v>0.99999921000002234</v>
      </c>
      <c r="B1211" s="44">
        <f t="shared" si="36"/>
        <v>4.8008418712423309</v>
      </c>
      <c r="C1211" s="44">
        <v>4.80084</v>
      </c>
      <c r="D1211" s="44">
        <f t="shared" si="37"/>
        <v>6.30084</v>
      </c>
    </row>
    <row r="1212" spans="1:4" x14ac:dyDescent="0.25">
      <c r="A1212" s="44">
        <v>0.99999921100002231</v>
      </c>
      <c r="B1212" s="44">
        <f t="shared" si="36"/>
        <v>4.8010954902836165</v>
      </c>
      <c r="C1212" s="44">
        <v>4.8010999999999999</v>
      </c>
      <c r="D1212" s="44">
        <f t="shared" si="37"/>
        <v>6.3010999999999999</v>
      </c>
    </row>
    <row r="1213" spans="1:4" x14ac:dyDescent="0.25">
      <c r="A1213" s="44">
        <v>0.99999921200002229</v>
      </c>
      <c r="B1213" s="44">
        <f t="shared" si="36"/>
        <v>4.8013494185204699</v>
      </c>
      <c r="C1213" s="44">
        <v>4.8013500000000002</v>
      </c>
      <c r="D1213" s="44">
        <f t="shared" si="37"/>
        <v>6.3013500000000002</v>
      </c>
    </row>
    <row r="1214" spans="1:4" x14ac:dyDescent="0.25">
      <c r="A1214" s="44">
        <v>0.99999921300002226</v>
      </c>
      <c r="B1214" s="44">
        <f t="shared" si="36"/>
        <v>4.8016036567241231</v>
      </c>
      <c r="C1214" s="44">
        <v>4.8015999999999996</v>
      </c>
      <c r="D1214" s="44">
        <f t="shared" si="37"/>
        <v>6.3015999999999996</v>
      </c>
    </row>
    <row r="1215" spans="1:4" x14ac:dyDescent="0.25">
      <c r="A1215" s="44">
        <v>0.99999921400002223</v>
      </c>
      <c r="B1215" s="44">
        <f t="shared" si="36"/>
        <v>4.8018582056687231</v>
      </c>
      <c r="C1215" s="44">
        <v>4.8018599999999996</v>
      </c>
      <c r="D1215" s="44">
        <f t="shared" si="37"/>
        <v>6.3018599999999996</v>
      </c>
    </row>
    <row r="1216" spans="1:4" x14ac:dyDescent="0.25">
      <c r="A1216" s="44">
        <v>0.9999992150000222</v>
      </c>
      <c r="B1216" s="44">
        <f t="shared" si="36"/>
        <v>4.8021130661313336</v>
      </c>
      <c r="C1216" s="44">
        <v>4.8021099999999999</v>
      </c>
      <c r="D1216" s="44">
        <f t="shared" si="37"/>
        <v>6.3021099999999999</v>
      </c>
    </row>
    <row r="1217" spans="1:4" x14ac:dyDescent="0.25">
      <c r="A1217" s="44">
        <v>0.99999921600002217</v>
      </c>
      <c r="B1217" s="44">
        <f t="shared" ref="B1217:B1280" si="38">NORMSINV(A1217)</f>
        <v>4.8023682388919546</v>
      </c>
      <c r="C1217" s="44">
        <v>4.8023699999999998</v>
      </c>
      <c r="D1217" s="44">
        <f t="shared" ref="D1217:D1280" si="39">C1217+1.5</f>
        <v>6.3023699999999998</v>
      </c>
    </row>
    <row r="1218" spans="1:4" x14ac:dyDescent="0.25">
      <c r="A1218" s="44">
        <v>0.99999921700002214</v>
      </c>
      <c r="B1218" s="44">
        <f t="shared" si="38"/>
        <v>4.8026237247335484</v>
      </c>
      <c r="C1218" s="44">
        <v>4.8026200000000001</v>
      </c>
      <c r="D1218" s="44">
        <f t="shared" si="39"/>
        <v>6.3026200000000001</v>
      </c>
    </row>
    <row r="1219" spans="1:4" x14ac:dyDescent="0.25">
      <c r="A1219" s="44">
        <v>0.99999921800002212</v>
      </c>
      <c r="B1219" s="44">
        <f t="shared" si="38"/>
        <v>4.8028795244420319</v>
      </c>
      <c r="C1219" s="44">
        <v>4.80288</v>
      </c>
      <c r="D1219" s="44">
        <f t="shared" si="39"/>
        <v>6.30288</v>
      </c>
    </row>
    <row r="1220" spans="1:4" x14ac:dyDescent="0.25">
      <c r="A1220" s="44">
        <v>0.99999921900002209</v>
      </c>
      <c r="B1220" s="44">
        <f t="shared" si="38"/>
        <v>4.8031356388063138</v>
      </c>
      <c r="C1220" s="44">
        <v>4.80314</v>
      </c>
      <c r="D1220" s="44">
        <f t="shared" si="39"/>
        <v>6.30314</v>
      </c>
    </row>
    <row r="1221" spans="1:4" x14ac:dyDescent="0.25">
      <c r="A1221" s="44">
        <v>0.99999922000002206</v>
      </c>
      <c r="B1221" s="44">
        <f t="shared" si="38"/>
        <v>4.803392068618292</v>
      </c>
      <c r="C1221" s="44">
        <v>4.8033900000000003</v>
      </c>
      <c r="D1221" s="44">
        <f t="shared" si="39"/>
        <v>6.3033900000000003</v>
      </c>
    </row>
    <row r="1222" spans="1:4" x14ac:dyDescent="0.25">
      <c r="A1222" s="44">
        <v>0.99999922100002203</v>
      </c>
      <c r="B1222" s="44">
        <f t="shared" si="38"/>
        <v>4.8036488146728855</v>
      </c>
      <c r="C1222" s="44">
        <v>4.8036500000000002</v>
      </c>
      <c r="D1222" s="44">
        <f t="shared" si="39"/>
        <v>6.3036500000000002</v>
      </c>
    </row>
    <row r="1223" spans="1:4" x14ac:dyDescent="0.25">
      <c r="A1223" s="44">
        <v>0.999999222000022</v>
      </c>
      <c r="B1223" s="44">
        <f t="shared" si="38"/>
        <v>4.8039058777680372</v>
      </c>
      <c r="C1223" s="44">
        <v>4.8039100000000001</v>
      </c>
      <c r="D1223" s="44">
        <f t="shared" si="39"/>
        <v>6.3039100000000001</v>
      </c>
    </row>
    <row r="1224" spans="1:4" x14ac:dyDescent="0.25">
      <c r="A1224" s="44">
        <v>0.99999922300002198</v>
      </c>
      <c r="B1224" s="44">
        <f t="shared" si="38"/>
        <v>4.8041632587047314</v>
      </c>
      <c r="C1224" s="44">
        <v>4.8041600000000004</v>
      </c>
      <c r="D1224" s="44">
        <f t="shared" si="39"/>
        <v>6.3041600000000004</v>
      </c>
    </row>
    <row r="1225" spans="1:4" x14ac:dyDescent="0.25">
      <c r="A1225" s="44">
        <v>0.99999922400002195</v>
      </c>
      <c r="B1225" s="44">
        <f t="shared" si="38"/>
        <v>4.8044209582870163</v>
      </c>
      <c r="C1225" s="44">
        <v>4.8044200000000004</v>
      </c>
      <c r="D1225" s="44">
        <f t="shared" si="39"/>
        <v>6.3044200000000004</v>
      </c>
    </row>
    <row r="1226" spans="1:4" x14ac:dyDescent="0.25">
      <c r="A1226" s="44">
        <v>0.99999922500002192</v>
      </c>
      <c r="B1226" s="44">
        <f t="shared" si="38"/>
        <v>4.80467897732201</v>
      </c>
      <c r="C1226" s="44">
        <v>4.8046800000000003</v>
      </c>
      <c r="D1226" s="44">
        <f t="shared" si="39"/>
        <v>6.3046800000000003</v>
      </c>
    </row>
    <row r="1227" spans="1:4" x14ac:dyDescent="0.25">
      <c r="A1227" s="44">
        <v>0.99999922600002189</v>
      </c>
      <c r="B1227" s="44">
        <f t="shared" si="38"/>
        <v>4.8049373166199256</v>
      </c>
      <c r="C1227" s="44">
        <v>4.8049400000000002</v>
      </c>
      <c r="D1227" s="44">
        <f t="shared" si="39"/>
        <v>6.3049400000000002</v>
      </c>
    </row>
    <row r="1228" spans="1:4" x14ac:dyDescent="0.25">
      <c r="A1228" s="44">
        <v>0.99999922700002186</v>
      </c>
      <c r="B1228" s="44">
        <f t="shared" si="38"/>
        <v>4.8051959769940789</v>
      </c>
      <c r="C1228" s="44">
        <v>4.8052000000000001</v>
      </c>
      <c r="D1228" s="44">
        <f t="shared" si="39"/>
        <v>6.3052000000000001</v>
      </c>
    </row>
    <row r="1229" spans="1:4" x14ac:dyDescent="0.25">
      <c r="A1229" s="44">
        <v>0.99999922800002183</v>
      </c>
      <c r="B1229" s="44">
        <f t="shared" si="38"/>
        <v>4.805454959260909</v>
      </c>
      <c r="C1229" s="44">
        <v>4.8054500000000004</v>
      </c>
      <c r="D1229" s="44">
        <f t="shared" si="39"/>
        <v>6.3054500000000004</v>
      </c>
    </row>
    <row r="1230" spans="1:4" x14ac:dyDescent="0.25">
      <c r="A1230" s="44">
        <v>0.99999922900002181</v>
      </c>
      <c r="B1230" s="44">
        <f t="shared" si="38"/>
        <v>4.8057142642399953</v>
      </c>
      <c r="C1230" s="44">
        <v>4.8057100000000004</v>
      </c>
      <c r="D1230" s="44">
        <f t="shared" si="39"/>
        <v>6.3057100000000004</v>
      </c>
    </row>
    <row r="1231" spans="1:4" x14ac:dyDescent="0.25">
      <c r="A1231" s="44">
        <v>0.99999923000002178</v>
      </c>
      <c r="B1231" s="44">
        <f t="shared" si="38"/>
        <v>4.8059738927540678</v>
      </c>
      <c r="C1231" s="44">
        <v>4.8059700000000003</v>
      </c>
      <c r="D1231" s="44">
        <f t="shared" si="39"/>
        <v>6.3059700000000003</v>
      </c>
    </row>
    <row r="1232" spans="1:4" x14ac:dyDescent="0.25">
      <c r="A1232" s="44">
        <v>0.99999923100002175</v>
      </c>
      <c r="B1232" s="44">
        <f t="shared" si="38"/>
        <v>4.8062338456290314</v>
      </c>
      <c r="C1232" s="44">
        <v>4.8062300000000002</v>
      </c>
      <c r="D1232" s="44">
        <f t="shared" si="39"/>
        <v>6.3062300000000002</v>
      </c>
    </row>
    <row r="1233" spans="1:4" x14ac:dyDescent="0.25">
      <c r="A1233" s="44">
        <v>0.99999923200002172</v>
      </c>
      <c r="B1233" s="44">
        <f t="shared" si="38"/>
        <v>4.8064941236939758</v>
      </c>
      <c r="C1233" s="44">
        <v>4.8064900000000002</v>
      </c>
      <c r="D1233" s="44">
        <f t="shared" si="39"/>
        <v>6.3064900000000002</v>
      </c>
    </row>
    <row r="1234" spans="1:4" x14ac:dyDescent="0.25">
      <c r="A1234" s="44">
        <v>0.99999923300002169</v>
      </c>
      <c r="B1234" s="44">
        <f t="shared" si="38"/>
        <v>4.8067547277811933</v>
      </c>
      <c r="C1234" s="44">
        <v>4.8067500000000001</v>
      </c>
      <c r="D1234" s="44">
        <f t="shared" si="39"/>
        <v>6.3067500000000001</v>
      </c>
    </row>
    <row r="1235" spans="1:4" x14ac:dyDescent="0.25">
      <c r="A1235" s="44">
        <v>0.99999923400002166</v>
      </c>
      <c r="B1235" s="44">
        <f t="shared" si="38"/>
        <v>4.807015658726197</v>
      </c>
      <c r="C1235" s="44">
        <v>4.8070199999999996</v>
      </c>
      <c r="D1235" s="44">
        <f t="shared" si="39"/>
        <v>6.3070199999999996</v>
      </c>
    </row>
    <row r="1236" spans="1:4" x14ac:dyDescent="0.25">
      <c r="A1236" s="44">
        <v>0.99999923500002164</v>
      </c>
      <c r="B1236" s="44">
        <f t="shared" si="38"/>
        <v>4.8072769173677399</v>
      </c>
      <c r="C1236" s="44">
        <v>4.8072800000000004</v>
      </c>
      <c r="D1236" s="44">
        <f t="shared" si="39"/>
        <v>6.3072800000000004</v>
      </c>
    </row>
    <row r="1237" spans="1:4" x14ac:dyDescent="0.25">
      <c r="A1237" s="44">
        <v>0.99999923600002161</v>
      </c>
      <c r="B1237" s="44">
        <f t="shared" si="38"/>
        <v>4.8075385045478232</v>
      </c>
      <c r="C1237" s="44">
        <v>4.8075400000000004</v>
      </c>
      <c r="D1237" s="44">
        <f t="shared" si="39"/>
        <v>6.3075400000000004</v>
      </c>
    </row>
    <row r="1238" spans="1:4" x14ac:dyDescent="0.25">
      <c r="A1238" s="44">
        <v>0.99999923700002158</v>
      </c>
      <c r="B1238" s="44">
        <f t="shared" si="38"/>
        <v>4.8078004211117236</v>
      </c>
      <c r="C1238" s="44">
        <v>4.8078000000000003</v>
      </c>
      <c r="D1238" s="44">
        <f t="shared" si="39"/>
        <v>6.3078000000000003</v>
      </c>
    </row>
    <row r="1239" spans="1:4" x14ac:dyDescent="0.25">
      <c r="A1239" s="44">
        <v>0.99999923800002155</v>
      </c>
      <c r="B1239" s="44">
        <f t="shared" si="38"/>
        <v>4.8080626679080014</v>
      </c>
      <c r="C1239" s="44">
        <v>4.8080600000000002</v>
      </c>
      <c r="D1239" s="44">
        <f t="shared" si="39"/>
        <v>6.3080600000000002</v>
      </c>
    </row>
    <row r="1240" spans="1:4" x14ac:dyDescent="0.25">
      <c r="A1240" s="44">
        <v>0.99999923900002152</v>
      </c>
      <c r="B1240" s="44">
        <f t="shared" si="38"/>
        <v>4.8083252457885246</v>
      </c>
      <c r="C1240" s="44">
        <v>4.8083299999999998</v>
      </c>
      <c r="D1240" s="44">
        <f t="shared" si="39"/>
        <v>6.3083299999999998</v>
      </c>
    </row>
    <row r="1241" spans="1:4" x14ac:dyDescent="0.25">
      <c r="A1241" s="44">
        <v>0.99999924000002149</v>
      </c>
      <c r="B1241" s="44">
        <f t="shared" si="38"/>
        <v>4.8085881556084793</v>
      </c>
      <c r="C1241" s="44">
        <v>4.8085899999999997</v>
      </c>
      <c r="D1241" s="44">
        <f t="shared" si="39"/>
        <v>6.3085899999999997</v>
      </c>
    </row>
    <row r="1242" spans="1:4" x14ac:dyDescent="0.25">
      <c r="A1242" s="44">
        <v>0.99999924100002147</v>
      </c>
      <c r="B1242" s="44">
        <f t="shared" si="38"/>
        <v>4.8088513982263965</v>
      </c>
      <c r="C1242" s="44">
        <v>4.8088499999999996</v>
      </c>
      <c r="D1242" s="44">
        <f t="shared" si="39"/>
        <v>6.3088499999999996</v>
      </c>
    </row>
    <row r="1243" spans="1:4" x14ac:dyDescent="0.25">
      <c r="A1243" s="44">
        <v>0.99999924200002144</v>
      </c>
      <c r="B1243" s="44">
        <f t="shared" si="38"/>
        <v>4.8091149745041584</v>
      </c>
      <c r="C1243" s="44">
        <v>4.8091100000000004</v>
      </c>
      <c r="D1243" s="44">
        <f t="shared" si="39"/>
        <v>6.3091100000000004</v>
      </c>
    </row>
    <row r="1244" spans="1:4" x14ac:dyDescent="0.25">
      <c r="A1244" s="44">
        <v>0.99999924300002141</v>
      </c>
      <c r="B1244" s="44">
        <f t="shared" si="38"/>
        <v>4.8093788853070256</v>
      </c>
      <c r="C1244" s="44">
        <v>4.80938</v>
      </c>
      <c r="D1244" s="44">
        <f t="shared" si="39"/>
        <v>6.30938</v>
      </c>
    </row>
    <row r="1245" spans="1:4" x14ac:dyDescent="0.25">
      <c r="A1245" s="44">
        <v>0.99999924400002138</v>
      </c>
      <c r="B1245" s="44">
        <f t="shared" si="38"/>
        <v>4.8096431315036465</v>
      </c>
      <c r="C1245" s="44">
        <v>4.8096399999999999</v>
      </c>
      <c r="D1245" s="44">
        <f t="shared" si="39"/>
        <v>6.3096399999999999</v>
      </c>
    </row>
    <row r="1246" spans="1:4" x14ac:dyDescent="0.25">
      <c r="A1246" s="44">
        <v>0.99999924500002135</v>
      </c>
      <c r="B1246" s="44">
        <f t="shared" si="38"/>
        <v>4.8099077139660826</v>
      </c>
      <c r="C1246" s="44">
        <v>4.8099100000000004</v>
      </c>
      <c r="D1246" s="44">
        <f t="shared" si="39"/>
        <v>6.3099100000000004</v>
      </c>
    </row>
    <row r="1247" spans="1:4" x14ac:dyDescent="0.25">
      <c r="A1247" s="44">
        <v>0.99999924600002132</v>
      </c>
      <c r="B1247" s="44">
        <f t="shared" si="38"/>
        <v>4.8101726335698203</v>
      </c>
      <c r="C1247" s="44">
        <v>4.8101700000000003</v>
      </c>
      <c r="D1247" s="44">
        <f t="shared" si="39"/>
        <v>6.3101700000000003</v>
      </c>
    </row>
    <row r="1248" spans="1:4" x14ac:dyDescent="0.25">
      <c r="A1248" s="44">
        <v>0.9999992470000213</v>
      </c>
      <c r="B1248" s="44">
        <f t="shared" si="38"/>
        <v>4.8104378911937955</v>
      </c>
      <c r="C1248" s="44">
        <v>4.8104399999999998</v>
      </c>
      <c r="D1248" s="44">
        <f t="shared" si="39"/>
        <v>6.3104399999999998</v>
      </c>
    </row>
    <row r="1249" spans="1:4" x14ac:dyDescent="0.25">
      <c r="A1249" s="44">
        <v>0.99999924800002127</v>
      </c>
      <c r="B1249" s="44">
        <f t="shared" si="38"/>
        <v>4.8107034877204065</v>
      </c>
      <c r="C1249" s="44">
        <v>4.8106999999999998</v>
      </c>
      <c r="D1249" s="44">
        <f t="shared" si="39"/>
        <v>6.3106999999999998</v>
      </c>
    </row>
    <row r="1250" spans="1:4" x14ac:dyDescent="0.25">
      <c r="A1250" s="44">
        <v>0.99999924900002124</v>
      </c>
      <c r="B1250" s="44">
        <f t="shared" si="38"/>
        <v>4.8109694240355294</v>
      </c>
      <c r="C1250" s="44">
        <v>4.8109700000000002</v>
      </c>
      <c r="D1250" s="44">
        <f t="shared" si="39"/>
        <v>6.3109700000000002</v>
      </c>
    </row>
    <row r="1251" spans="1:4" x14ac:dyDescent="0.25">
      <c r="A1251" s="44">
        <v>0.99999925000002121</v>
      </c>
      <c r="B1251" s="44">
        <f t="shared" si="38"/>
        <v>4.8112357010285471</v>
      </c>
      <c r="C1251" s="44">
        <v>4.8112399999999997</v>
      </c>
      <c r="D1251" s="44">
        <f t="shared" si="39"/>
        <v>6.3112399999999997</v>
      </c>
    </row>
    <row r="1252" spans="1:4" x14ac:dyDescent="0.25">
      <c r="A1252" s="44">
        <v>0.99999925100002118</v>
      </c>
      <c r="B1252" s="44">
        <f t="shared" si="38"/>
        <v>4.8115023195923596</v>
      </c>
      <c r="C1252" s="44">
        <v>4.8114999999999997</v>
      </c>
      <c r="D1252" s="44">
        <f t="shared" si="39"/>
        <v>6.3114999999999997</v>
      </c>
    </row>
    <row r="1253" spans="1:4" x14ac:dyDescent="0.25">
      <c r="A1253" s="44">
        <v>0.99999925200002115</v>
      </c>
      <c r="B1253" s="44">
        <f t="shared" si="38"/>
        <v>4.8117692806234036</v>
      </c>
      <c r="C1253" s="44">
        <v>4.8117700000000001</v>
      </c>
      <c r="D1253" s="44">
        <f t="shared" si="39"/>
        <v>6.3117700000000001</v>
      </c>
    </row>
    <row r="1254" spans="1:4" x14ac:dyDescent="0.25">
      <c r="A1254" s="44">
        <v>0.99999925300002113</v>
      </c>
      <c r="B1254" s="44">
        <f t="shared" si="38"/>
        <v>4.812036585021672</v>
      </c>
      <c r="C1254" s="44">
        <v>4.8120399999999997</v>
      </c>
      <c r="D1254" s="44">
        <f t="shared" si="39"/>
        <v>6.3120399999999997</v>
      </c>
    </row>
    <row r="1255" spans="1:4" x14ac:dyDescent="0.25">
      <c r="A1255" s="44">
        <v>0.9999992540000211</v>
      </c>
      <c r="B1255" s="44">
        <f t="shared" si="38"/>
        <v>4.8123042336907353</v>
      </c>
      <c r="C1255" s="44">
        <v>4.8122999999999996</v>
      </c>
      <c r="D1255" s="44">
        <f t="shared" si="39"/>
        <v>6.3122999999999996</v>
      </c>
    </row>
    <row r="1256" spans="1:4" x14ac:dyDescent="0.25">
      <c r="A1256" s="44">
        <v>0.99999925500002107</v>
      </c>
      <c r="B1256" s="44">
        <f t="shared" si="38"/>
        <v>4.812572227537756</v>
      </c>
      <c r="C1256" s="44">
        <v>4.81257</v>
      </c>
      <c r="D1256" s="44">
        <f t="shared" si="39"/>
        <v>6.31257</v>
      </c>
    </row>
    <row r="1257" spans="1:4" x14ac:dyDescent="0.25">
      <c r="A1257" s="44">
        <v>0.99999925600002104</v>
      </c>
      <c r="B1257" s="44">
        <f t="shared" si="38"/>
        <v>4.8128405674735077</v>
      </c>
      <c r="C1257" s="44">
        <v>4.8128399999999996</v>
      </c>
      <c r="D1257" s="44">
        <f t="shared" si="39"/>
        <v>6.3128399999999996</v>
      </c>
    </row>
    <row r="1258" spans="1:4" x14ac:dyDescent="0.25">
      <c r="A1258" s="44">
        <v>0.99999925700002101</v>
      </c>
      <c r="B1258" s="44">
        <f t="shared" si="38"/>
        <v>4.8131092544124083</v>
      </c>
      <c r="C1258" s="44">
        <v>4.81311</v>
      </c>
      <c r="D1258" s="44">
        <f t="shared" si="39"/>
        <v>6.31311</v>
      </c>
    </row>
    <row r="1259" spans="1:4" x14ac:dyDescent="0.25">
      <c r="A1259" s="44">
        <v>0.99999925800002099</v>
      </c>
      <c r="B1259" s="44">
        <f t="shared" si="38"/>
        <v>4.8133782892725137</v>
      </c>
      <c r="C1259" s="44">
        <v>4.8133800000000004</v>
      </c>
      <c r="D1259" s="44">
        <f t="shared" si="39"/>
        <v>6.3133800000000004</v>
      </c>
    </row>
    <row r="1260" spans="1:4" x14ac:dyDescent="0.25">
      <c r="A1260" s="44">
        <v>0.99999925900002096</v>
      </c>
      <c r="B1260" s="44">
        <f t="shared" si="38"/>
        <v>4.813647672975562</v>
      </c>
      <c r="C1260" s="44">
        <v>4.81365</v>
      </c>
      <c r="D1260" s="44">
        <f t="shared" si="39"/>
        <v>6.31365</v>
      </c>
    </row>
    <row r="1261" spans="1:4" x14ac:dyDescent="0.25">
      <c r="A1261" s="44">
        <v>0.99999926000002093</v>
      </c>
      <c r="B1261" s="44">
        <f t="shared" si="38"/>
        <v>4.8139174064469747</v>
      </c>
      <c r="C1261" s="44">
        <v>4.8139200000000004</v>
      </c>
      <c r="D1261" s="44">
        <f t="shared" si="39"/>
        <v>6.3139200000000004</v>
      </c>
    </row>
    <row r="1262" spans="1:4" x14ac:dyDescent="0.25">
      <c r="A1262" s="44">
        <v>0.9999992610000209</v>
      </c>
      <c r="B1262" s="44">
        <f t="shared" si="38"/>
        <v>4.8141874906158915</v>
      </c>
      <c r="C1262" s="44">
        <v>4.81419</v>
      </c>
      <c r="D1262" s="44">
        <f t="shared" si="39"/>
        <v>6.31419</v>
      </c>
    </row>
    <row r="1263" spans="1:4" x14ac:dyDescent="0.25">
      <c r="A1263" s="44">
        <v>0.99999926200002087</v>
      </c>
      <c r="B1263" s="44">
        <f t="shared" si="38"/>
        <v>4.8144579264151792</v>
      </c>
      <c r="C1263" s="44">
        <v>4.8144600000000004</v>
      </c>
      <c r="D1263" s="44">
        <f t="shared" si="39"/>
        <v>6.3144600000000004</v>
      </c>
    </row>
    <row r="1264" spans="1:4" x14ac:dyDescent="0.25">
      <c r="A1264" s="44">
        <v>0.99999926300002084</v>
      </c>
      <c r="B1264" s="44">
        <f t="shared" si="38"/>
        <v>4.8147287147814568</v>
      </c>
      <c r="C1264" s="44">
        <v>4.81473</v>
      </c>
      <c r="D1264" s="44">
        <f t="shared" si="39"/>
        <v>6.31473</v>
      </c>
    </row>
    <row r="1265" spans="1:4" x14ac:dyDescent="0.25">
      <c r="A1265" s="44">
        <v>0.99999926400002082</v>
      </c>
      <c r="B1265" s="44">
        <f t="shared" si="38"/>
        <v>4.8149998566551169</v>
      </c>
      <c r="C1265" s="44">
        <v>4.8150000000000004</v>
      </c>
      <c r="D1265" s="44">
        <f t="shared" si="39"/>
        <v>6.3150000000000004</v>
      </c>
    </row>
    <row r="1266" spans="1:4" x14ac:dyDescent="0.25">
      <c r="A1266" s="44">
        <v>0.99999926500002079</v>
      </c>
      <c r="B1266" s="44">
        <f t="shared" si="38"/>
        <v>4.8152713529803419</v>
      </c>
      <c r="C1266" s="44">
        <v>4.8152699999999999</v>
      </c>
      <c r="D1266" s="44">
        <f t="shared" si="39"/>
        <v>6.3152699999999999</v>
      </c>
    </row>
    <row r="1267" spans="1:4" x14ac:dyDescent="0.25">
      <c r="A1267" s="44">
        <v>0.99999926600002076</v>
      </c>
      <c r="B1267" s="44">
        <f t="shared" si="38"/>
        <v>4.8155432047051248</v>
      </c>
      <c r="C1267" s="44">
        <v>4.8155400000000004</v>
      </c>
      <c r="D1267" s="44">
        <f t="shared" si="39"/>
        <v>6.3155400000000004</v>
      </c>
    </row>
    <row r="1268" spans="1:4" x14ac:dyDescent="0.25">
      <c r="A1268" s="44">
        <v>0.99999926700002073</v>
      </c>
      <c r="B1268" s="44">
        <f t="shared" si="38"/>
        <v>4.8158154127812933</v>
      </c>
      <c r="C1268" s="44">
        <v>4.8158200000000004</v>
      </c>
      <c r="D1268" s="44">
        <f t="shared" si="39"/>
        <v>6.3158200000000004</v>
      </c>
    </row>
    <row r="1269" spans="1:4" x14ac:dyDescent="0.25">
      <c r="A1269" s="44">
        <v>0.9999992680000207</v>
      </c>
      <c r="B1269" s="44">
        <f t="shared" si="38"/>
        <v>4.8160879781645294</v>
      </c>
      <c r="C1269" s="44">
        <v>4.81609</v>
      </c>
      <c r="D1269" s="44">
        <f t="shared" si="39"/>
        <v>6.31609</v>
      </c>
    </row>
    <row r="1270" spans="1:4" x14ac:dyDescent="0.25">
      <c r="A1270" s="44">
        <v>0.99999926900002067</v>
      </c>
      <c r="B1270" s="44">
        <f t="shared" si="38"/>
        <v>4.8163609018143898</v>
      </c>
      <c r="C1270" s="44">
        <v>4.8163600000000004</v>
      </c>
      <c r="D1270" s="44">
        <f t="shared" si="39"/>
        <v>6.3163600000000004</v>
      </c>
    </row>
    <row r="1271" spans="1:4" x14ac:dyDescent="0.25">
      <c r="A1271" s="44">
        <v>0.99999927000002065</v>
      </c>
      <c r="B1271" s="44">
        <f t="shared" si="38"/>
        <v>4.8166341846943252</v>
      </c>
      <c r="C1271" s="44">
        <v>4.81663</v>
      </c>
      <c r="D1271" s="44">
        <f t="shared" si="39"/>
        <v>6.31663</v>
      </c>
    </row>
    <row r="1272" spans="1:4" x14ac:dyDescent="0.25">
      <c r="A1272" s="44">
        <v>0.99999927100002062</v>
      </c>
      <c r="B1272" s="44">
        <f t="shared" si="38"/>
        <v>4.816907827771705</v>
      </c>
      <c r="C1272" s="44">
        <v>4.81691</v>
      </c>
      <c r="D1272" s="44">
        <f t="shared" si="39"/>
        <v>6.31691</v>
      </c>
    </row>
    <row r="1273" spans="1:4" x14ac:dyDescent="0.25">
      <c r="A1273" s="44">
        <v>0.99999927200002059</v>
      </c>
      <c r="B1273" s="44">
        <f t="shared" si="38"/>
        <v>4.8171818320178339</v>
      </c>
      <c r="C1273" s="44">
        <v>4.8171799999999996</v>
      </c>
      <c r="D1273" s="44">
        <f t="shared" si="39"/>
        <v>6.3171799999999996</v>
      </c>
    </row>
    <row r="1274" spans="1:4" x14ac:dyDescent="0.25">
      <c r="A1274" s="44">
        <v>0.99999927300002056</v>
      </c>
      <c r="B1274" s="44">
        <f t="shared" si="38"/>
        <v>4.817456198407978</v>
      </c>
      <c r="C1274" s="44">
        <v>4.8174599999999996</v>
      </c>
      <c r="D1274" s="44">
        <f t="shared" si="39"/>
        <v>6.3174599999999996</v>
      </c>
    </row>
    <row r="1275" spans="1:4" x14ac:dyDescent="0.25">
      <c r="A1275" s="44">
        <v>0.99999927400002053</v>
      </c>
      <c r="B1275" s="44">
        <f t="shared" si="38"/>
        <v>4.8177309279213851</v>
      </c>
      <c r="C1275" s="44">
        <v>4.8177300000000001</v>
      </c>
      <c r="D1275" s="44">
        <f t="shared" si="39"/>
        <v>6.3177300000000001</v>
      </c>
    </row>
    <row r="1276" spans="1:4" x14ac:dyDescent="0.25">
      <c r="A1276" s="44">
        <v>0.9999992750000205</v>
      </c>
      <c r="B1276" s="44">
        <f t="shared" si="38"/>
        <v>4.8180060215413061</v>
      </c>
      <c r="C1276" s="44">
        <v>4.8180100000000001</v>
      </c>
      <c r="D1276" s="44">
        <f t="shared" si="39"/>
        <v>6.3180100000000001</v>
      </c>
    </row>
    <row r="1277" spans="1:4" x14ac:dyDescent="0.25">
      <c r="A1277" s="44">
        <v>0.99999927600002048</v>
      </c>
      <c r="B1277" s="44">
        <f t="shared" si="38"/>
        <v>4.8182814802550151</v>
      </c>
      <c r="C1277" s="44">
        <v>4.8182799999999997</v>
      </c>
      <c r="D1277" s="44">
        <f t="shared" si="39"/>
        <v>6.3182799999999997</v>
      </c>
    </row>
    <row r="1278" spans="1:4" x14ac:dyDescent="0.25">
      <c r="A1278" s="44">
        <v>0.99999927700002045</v>
      </c>
      <c r="B1278" s="44">
        <f t="shared" si="38"/>
        <v>4.8185573050538348</v>
      </c>
      <c r="C1278" s="44">
        <v>4.8185599999999997</v>
      </c>
      <c r="D1278" s="44">
        <f t="shared" si="39"/>
        <v>6.3185599999999997</v>
      </c>
    </row>
    <row r="1279" spans="1:4" x14ac:dyDescent="0.25">
      <c r="A1279" s="44">
        <v>0.99999927800002042</v>
      </c>
      <c r="B1279" s="44">
        <f t="shared" si="38"/>
        <v>4.8188334969331539</v>
      </c>
      <c r="C1279" s="44">
        <v>4.8188300000000002</v>
      </c>
      <c r="D1279" s="44">
        <f t="shared" si="39"/>
        <v>6.3188300000000002</v>
      </c>
    </row>
    <row r="1280" spans="1:4" x14ac:dyDescent="0.25">
      <c r="A1280" s="44">
        <v>0.99999927900002039</v>
      </c>
      <c r="B1280" s="44">
        <f t="shared" si="38"/>
        <v>4.8191100568924581</v>
      </c>
      <c r="C1280" s="44">
        <v>4.8191100000000002</v>
      </c>
      <c r="D1280" s="44">
        <f t="shared" si="39"/>
        <v>6.3191100000000002</v>
      </c>
    </row>
    <row r="1281" spans="1:4" x14ac:dyDescent="0.25">
      <c r="A1281" s="44">
        <v>0.99999928000002036</v>
      </c>
      <c r="B1281" s="44">
        <f t="shared" ref="B1281:B1344" si="40">NORMSINV(A1281)</f>
        <v>4.8193869859353438</v>
      </c>
      <c r="C1281" s="44">
        <v>4.8193900000000003</v>
      </c>
      <c r="D1281" s="44">
        <f t="shared" ref="D1281:D1344" si="41">C1281+1.5</f>
        <v>6.3193900000000003</v>
      </c>
    </row>
    <row r="1282" spans="1:4" x14ac:dyDescent="0.25">
      <c r="A1282" s="44">
        <v>0.99999928100002033</v>
      </c>
      <c r="B1282" s="44">
        <f t="shared" si="40"/>
        <v>4.8196642850695381</v>
      </c>
      <c r="C1282" s="44">
        <v>4.8196599999999998</v>
      </c>
      <c r="D1282" s="44">
        <f t="shared" si="41"/>
        <v>6.3196599999999998</v>
      </c>
    </row>
    <row r="1283" spans="1:4" x14ac:dyDescent="0.25">
      <c r="A1283" s="44">
        <v>0.99999928200002031</v>
      </c>
      <c r="B1283" s="44">
        <f t="shared" si="40"/>
        <v>4.8199419553069429</v>
      </c>
      <c r="C1283" s="44">
        <v>4.8199399999999999</v>
      </c>
      <c r="D1283" s="44">
        <f t="shared" si="41"/>
        <v>6.3199399999999999</v>
      </c>
    </row>
    <row r="1284" spans="1:4" x14ac:dyDescent="0.25">
      <c r="A1284" s="44">
        <v>0.99999928300002028</v>
      </c>
      <c r="B1284" s="44">
        <f t="shared" si="40"/>
        <v>4.8202199976636271</v>
      </c>
      <c r="C1284" s="44">
        <v>4.8202199999999999</v>
      </c>
      <c r="D1284" s="44">
        <f t="shared" si="41"/>
        <v>6.3202199999999999</v>
      </c>
    </row>
    <row r="1285" spans="1:4" x14ac:dyDescent="0.25">
      <c r="A1285" s="44">
        <v>0.99999928400002025</v>
      </c>
      <c r="B1285" s="44">
        <f t="shared" si="40"/>
        <v>4.8204984131598767</v>
      </c>
      <c r="C1285" s="44">
        <v>4.8205</v>
      </c>
      <c r="D1285" s="44">
        <f t="shared" si="41"/>
        <v>6.3205</v>
      </c>
    </row>
    <row r="1286" spans="1:4" x14ac:dyDescent="0.25">
      <c r="A1286" s="44">
        <v>0.99999928500002022</v>
      </c>
      <c r="B1286" s="44">
        <f t="shared" si="40"/>
        <v>4.8207772028201967</v>
      </c>
      <c r="C1286" s="44">
        <v>4.8207800000000001</v>
      </c>
      <c r="D1286" s="44">
        <f t="shared" si="41"/>
        <v>6.3207800000000001</v>
      </c>
    </row>
    <row r="1287" spans="1:4" x14ac:dyDescent="0.25">
      <c r="A1287" s="44">
        <v>0.99999928600002019</v>
      </c>
      <c r="B1287" s="44">
        <f t="shared" si="40"/>
        <v>4.8210563676733544</v>
      </c>
      <c r="C1287" s="44">
        <v>4.8210600000000001</v>
      </c>
      <c r="D1287" s="44">
        <f t="shared" si="41"/>
        <v>6.3210600000000001</v>
      </c>
    </row>
    <row r="1288" spans="1:4" x14ac:dyDescent="0.25">
      <c r="A1288" s="44">
        <v>0.99999928700002017</v>
      </c>
      <c r="B1288" s="44">
        <f t="shared" si="40"/>
        <v>4.8213359087523857</v>
      </c>
      <c r="C1288" s="44">
        <v>4.8213400000000002</v>
      </c>
      <c r="D1288" s="44">
        <f t="shared" si="41"/>
        <v>6.3213400000000002</v>
      </c>
    </row>
    <row r="1289" spans="1:4" x14ac:dyDescent="0.25">
      <c r="A1289" s="44">
        <v>0.99999928800002014</v>
      </c>
      <c r="B1289" s="44">
        <f t="shared" si="40"/>
        <v>4.8216158270946297</v>
      </c>
      <c r="C1289" s="44">
        <v>4.8216200000000002</v>
      </c>
      <c r="D1289" s="44">
        <f t="shared" si="41"/>
        <v>6.3216200000000002</v>
      </c>
    </row>
    <row r="1290" spans="1:4" x14ac:dyDescent="0.25">
      <c r="A1290" s="44">
        <v>0.99999928900002011</v>
      </c>
      <c r="B1290" s="44">
        <f t="shared" si="40"/>
        <v>4.8218961237417517</v>
      </c>
      <c r="C1290" s="44">
        <v>4.8219000000000003</v>
      </c>
      <c r="D1290" s="44">
        <f t="shared" si="41"/>
        <v>6.3219000000000003</v>
      </c>
    </row>
    <row r="1291" spans="1:4" x14ac:dyDescent="0.25">
      <c r="A1291" s="44">
        <v>0.99999929000002008</v>
      </c>
      <c r="B1291" s="44">
        <f t="shared" si="40"/>
        <v>4.8221767997397578</v>
      </c>
      <c r="C1291" s="44">
        <v>4.8221800000000004</v>
      </c>
      <c r="D1291" s="44">
        <f t="shared" si="41"/>
        <v>6.3221800000000004</v>
      </c>
    </row>
    <row r="1292" spans="1:4" x14ac:dyDescent="0.25">
      <c r="A1292" s="44">
        <v>0.99999929100002005</v>
      </c>
      <c r="B1292" s="44">
        <f t="shared" si="40"/>
        <v>4.8224578561390334</v>
      </c>
      <c r="C1292" s="44">
        <v>4.8224600000000004</v>
      </c>
      <c r="D1292" s="44">
        <f t="shared" si="41"/>
        <v>6.3224600000000004</v>
      </c>
    </row>
    <row r="1293" spans="1:4" x14ac:dyDescent="0.25">
      <c r="A1293" s="44">
        <v>0.99999929200002002</v>
      </c>
      <c r="B1293" s="44">
        <f t="shared" si="40"/>
        <v>4.8227392939943616</v>
      </c>
      <c r="C1293" s="44">
        <v>4.8227399999999996</v>
      </c>
      <c r="D1293" s="44">
        <f t="shared" si="41"/>
        <v>6.3227399999999996</v>
      </c>
    </row>
    <row r="1294" spans="1:4" x14ac:dyDescent="0.25">
      <c r="A1294" s="44">
        <v>0.99999929300002</v>
      </c>
      <c r="B1294" s="44">
        <f t="shared" si="40"/>
        <v>4.8230211143649386</v>
      </c>
      <c r="C1294" s="44">
        <v>4.8230199999999996</v>
      </c>
      <c r="D1294" s="44">
        <f t="shared" si="41"/>
        <v>6.3230199999999996</v>
      </c>
    </row>
    <row r="1295" spans="1:4" x14ac:dyDescent="0.25">
      <c r="A1295" s="44">
        <v>0.99999929400001997</v>
      </c>
      <c r="B1295" s="44">
        <f t="shared" si="40"/>
        <v>4.8233033183144149</v>
      </c>
      <c r="C1295" s="44">
        <v>4.8232999999999997</v>
      </c>
      <c r="D1295" s="44">
        <f t="shared" si="41"/>
        <v>6.3232999999999997</v>
      </c>
    </row>
    <row r="1296" spans="1:4" x14ac:dyDescent="0.25">
      <c r="A1296" s="44">
        <v>0.99999929500001994</v>
      </c>
      <c r="B1296" s="44">
        <f t="shared" si="40"/>
        <v>4.8235859069109077</v>
      </c>
      <c r="C1296" s="44">
        <v>4.8235900000000003</v>
      </c>
      <c r="D1296" s="44">
        <f t="shared" si="41"/>
        <v>6.3235900000000003</v>
      </c>
    </row>
    <row r="1297" spans="1:4" x14ac:dyDescent="0.25">
      <c r="A1297" s="44">
        <v>0.99999929600001991</v>
      </c>
      <c r="B1297" s="44">
        <f t="shared" si="40"/>
        <v>4.8238688812270354</v>
      </c>
      <c r="C1297" s="44">
        <v>4.8238700000000003</v>
      </c>
      <c r="D1297" s="44">
        <f t="shared" si="41"/>
        <v>6.3238700000000003</v>
      </c>
    </row>
    <row r="1298" spans="1:4" x14ac:dyDescent="0.25">
      <c r="A1298" s="44">
        <v>0.99999929700001988</v>
      </c>
      <c r="B1298" s="44">
        <f t="shared" si="40"/>
        <v>4.8241522423399337</v>
      </c>
      <c r="C1298" s="44">
        <v>4.8241500000000004</v>
      </c>
      <c r="D1298" s="44">
        <f t="shared" si="41"/>
        <v>6.3241500000000004</v>
      </c>
    </row>
    <row r="1299" spans="1:4" x14ac:dyDescent="0.25">
      <c r="A1299" s="44">
        <v>0.99999929800001985</v>
      </c>
      <c r="B1299" s="44">
        <f t="shared" si="40"/>
        <v>4.8244359913312849</v>
      </c>
      <c r="C1299" s="44">
        <v>4.8244400000000001</v>
      </c>
      <c r="D1299" s="44">
        <f t="shared" si="41"/>
        <v>6.3244400000000001</v>
      </c>
    </row>
    <row r="1300" spans="1:4" x14ac:dyDescent="0.25">
      <c r="A1300" s="44">
        <v>0.99999929900001983</v>
      </c>
      <c r="B1300" s="44">
        <f t="shared" si="40"/>
        <v>4.8247201292873507</v>
      </c>
      <c r="C1300" s="44">
        <v>4.8247200000000001</v>
      </c>
      <c r="D1300" s="44">
        <f t="shared" si="41"/>
        <v>6.3247200000000001</v>
      </c>
    </row>
    <row r="1301" spans="1:4" x14ac:dyDescent="0.25">
      <c r="A1301" s="44">
        <v>0.9999993000000198</v>
      </c>
      <c r="B1301" s="44">
        <f t="shared" si="40"/>
        <v>4.8250046572989866</v>
      </c>
      <c r="C1301" s="44">
        <v>4.8250000000000002</v>
      </c>
      <c r="D1301" s="44">
        <f t="shared" si="41"/>
        <v>6.3250000000000002</v>
      </c>
    </row>
    <row r="1302" spans="1:4" x14ac:dyDescent="0.25">
      <c r="A1302" s="44">
        <v>0.99999930100001977</v>
      </c>
      <c r="B1302" s="44">
        <f t="shared" si="40"/>
        <v>4.8252895764616754</v>
      </c>
      <c r="C1302" s="44">
        <v>4.8252899999999999</v>
      </c>
      <c r="D1302" s="44">
        <f t="shared" si="41"/>
        <v>6.3252899999999999</v>
      </c>
    </row>
    <row r="1303" spans="1:4" x14ac:dyDescent="0.25">
      <c r="A1303" s="44">
        <v>0.99999930200001974</v>
      </c>
      <c r="B1303" s="44">
        <f t="shared" si="40"/>
        <v>4.825574887875546</v>
      </c>
      <c r="C1303" s="44">
        <v>4.8255699999999999</v>
      </c>
      <c r="D1303" s="44">
        <f t="shared" si="41"/>
        <v>6.3255699999999999</v>
      </c>
    </row>
    <row r="1304" spans="1:4" x14ac:dyDescent="0.25">
      <c r="A1304" s="44">
        <v>0.99999930300001971</v>
      </c>
      <c r="B1304" s="44">
        <f t="shared" si="40"/>
        <v>4.825860592645415</v>
      </c>
      <c r="C1304" s="44">
        <v>4.8258599999999996</v>
      </c>
      <c r="D1304" s="44">
        <f t="shared" si="41"/>
        <v>6.3258599999999996</v>
      </c>
    </row>
    <row r="1305" spans="1:4" x14ac:dyDescent="0.25">
      <c r="A1305" s="44">
        <v>0.99999930400001968</v>
      </c>
      <c r="B1305" s="44">
        <f t="shared" si="40"/>
        <v>4.826146691880794</v>
      </c>
      <c r="C1305" s="44">
        <v>4.8261500000000002</v>
      </c>
      <c r="D1305" s="44">
        <f t="shared" si="41"/>
        <v>6.3261500000000002</v>
      </c>
    </row>
    <row r="1306" spans="1:4" x14ac:dyDescent="0.25">
      <c r="A1306" s="44">
        <v>0.99999930500001966</v>
      </c>
      <c r="B1306" s="44">
        <f t="shared" si="40"/>
        <v>4.8264331866959296</v>
      </c>
      <c r="C1306" s="44">
        <v>4.8264300000000002</v>
      </c>
      <c r="D1306" s="44">
        <f t="shared" si="41"/>
        <v>6.3264300000000002</v>
      </c>
    </row>
    <row r="1307" spans="1:4" x14ac:dyDescent="0.25">
      <c r="A1307" s="44">
        <v>0.99999930600001963</v>
      </c>
      <c r="B1307" s="44">
        <f t="shared" si="40"/>
        <v>4.8267200782098287</v>
      </c>
      <c r="C1307" s="44">
        <v>4.8267199999999999</v>
      </c>
      <c r="D1307" s="44">
        <f t="shared" si="41"/>
        <v>6.3267199999999999</v>
      </c>
    </row>
    <row r="1308" spans="1:4" x14ac:dyDescent="0.25">
      <c r="A1308" s="44">
        <v>0.9999993070000196</v>
      </c>
      <c r="B1308" s="44">
        <f t="shared" si="40"/>
        <v>4.8270073675462815</v>
      </c>
      <c r="C1308" s="44">
        <v>4.8270099999999996</v>
      </c>
      <c r="D1308" s="44">
        <f t="shared" si="41"/>
        <v>6.3270099999999996</v>
      </c>
    </row>
    <row r="1309" spans="1:4" x14ac:dyDescent="0.25">
      <c r="A1309" s="44">
        <v>0.99999930800001957</v>
      </c>
      <c r="B1309" s="44">
        <f t="shared" si="40"/>
        <v>4.8272950558338898</v>
      </c>
      <c r="C1309" s="44">
        <v>4.8273000000000001</v>
      </c>
      <c r="D1309" s="44">
        <f t="shared" si="41"/>
        <v>6.3273000000000001</v>
      </c>
    </row>
    <row r="1310" spans="1:4" x14ac:dyDescent="0.25">
      <c r="A1310" s="44">
        <v>0.99999930900001954</v>
      </c>
      <c r="B1310" s="44">
        <f t="shared" si="40"/>
        <v>4.8275831442060975</v>
      </c>
      <c r="C1310" s="44">
        <v>4.8275800000000002</v>
      </c>
      <c r="D1310" s="44">
        <f t="shared" si="41"/>
        <v>6.3275800000000002</v>
      </c>
    </row>
    <row r="1311" spans="1:4" x14ac:dyDescent="0.25">
      <c r="A1311" s="44">
        <v>0.99999931000001951</v>
      </c>
      <c r="B1311" s="44">
        <f t="shared" si="40"/>
        <v>4.8278716338012169</v>
      </c>
      <c r="C1311" s="44">
        <v>4.8278699999999999</v>
      </c>
      <c r="D1311" s="44">
        <f t="shared" si="41"/>
        <v>6.3278699999999999</v>
      </c>
    </row>
    <row r="1312" spans="1:4" x14ac:dyDescent="0.25">
      <c r="A1312" s="44">
        <v>0.99999931100001949</v>
      </c>
      <c r="B1312" s="44">
        <f t="shared" si="40"/>
        <v>4.8281605257624562</v>
      </c>
      <c r="C1312" s="44">
        <v>4.8281599999999996</v>
      </c>
      <c r="D1312" s="44">
        <f t="shared" si="41"/>
        <v>6.3281599999999996</v>
      </c>
    </row>
    <row r="1313" spans="1:4" x14ac:dyDescent="0.25">
      <c r="A1313" s="44">
        <v>0.99999931200001946</v>
      </c>
      <c r="B1313" s="44">
        <f t="shared" si="40"/>
        <v>4.8284498212379479</v>
      </c>
      <c r="C1313" s="44">
        <v>4.8284500000000001</v>
      </c>
      <c r="D1313" s="44">
        <f t="shared" si="41"/>
        <v>6.3284500000000001</v>
      </c>
    </row>
    <row r="1314" spans="1:4" x14ac:dyDescent="0.25">
      <c r="A1314" s="44">
        <v>0.99999931300001943</v>
      </c>
      <c r="B1314" s="44">
        <f t="shared" si="40"/>
        <v>4.8287395213807773</v>
      </c>
      <c r="C1314" s="44">
        <v>4.8287399999999998</v>
      </c>
      <c r="D1314" s="44">
        <f t="shared" si="41"/>
        <v>6.3287399999999998</v>
      </c>
    </row>
    <row r="1315" spans="1:4" x14ac:dyDescent="0.25">
      <c r="A1315" s="44">
        <v>0.9999993140000194</v>
      </c>
      <c r="B1315" s="44">
        <f t="shared" si="40"/>
        <v>4.8290296273490139</v>
      </c>
      <c r="C1315" s="44">
        <v>4.8290300000000004</v>
      </c>
      <c r="D1315" s="44">
        <f t="shared" si="41"/>
        <v>6.3290300000000004</v>
      </c>
    </row>
    <row r="1316" spans="1:4" x14ac:dyDescent="0.25">
      <c r="A1316" s="44">
        <v>0.99999931500001937</v>
      </c>
      <c r="B1316" s="44">
        <f t="shared" si="40"/>
        <v>4.8293201403057342</v>
      </c>
      <c r="C1316" s="44">
        <v>4.8293200000000001</v>
      </c>
      <c r="D1316" s="44">
        <f t="shared" si="41"/>
        <v>6.3293200000000001</v>
      </c>
    </row>
    <row r="1317" spans="1:4" x14ac:dyDescent="0.25">
      <c r="A1317" s="44">
        <v>0.99999931600001934</v>
      </c>
      <c r="B1317" s="44">
        <f t="shared" si="40"/>
        <v>4.8296110614190546</v>
      </c>
      <c r="C1317" s="44">
        <v>4.8296099999999997</v>
      </c>
      <c r="D1317" s="44">
        <f t="shared" si="41"/>
        <v>6.3296099999999997</v>
      </c>
    </row>
    <row r="1318" spans="1:4" x14ac:dyDescent="0.25">
      <c r="A1318" s="44">
        <v>0.99999931700001932</v>
      </c>
      <c r="B1318" s="44">
        <f t="shared" si="40"/>
        <v>4.8299023918621602</v>
      </c>
      <c r="C1318" s="44">
        <v>4.8299000000000003</v>
      </c>
      <c r="D1318" s="44">
        <f t="shared" si="41"/>
        <v>6.3299000000000003</v>
      </c>
    </row>
    <row r="1319" spans="1:4" x14ac:dyDescent="0.25">
      <c r="A1319" s="44">
        <v>0.99999931800001929</v>
      </c>
      <c r="B1319" s="44">
        <f t="shared" si="40"/>
        <v>4.8301941328133369</v>
      </c>
      <c r="C1319" s="44">
        <v>4.83019</v>
      </c>
      <c r="D1319" s="44">
        <f t="shared" si="41"/>
        <v>6.33019</v>
      </c>
    </row>
    <row r="1320" spans="1:4" x14ac:dyDescent="0.25">
      <c r="A1320" s="44">
        <v>0.99999931900001926</v>
      </c>
      <c r="B1320" s="44">
        <f t="shared" si="40"/>
        <v>4.8304862854559953</v>
      </c>
      <c r="C1320" s="44">
        <v>4.8304900000000002</v>
      </c>
      <c r="D1320" s="44">
        <f t="shared" si="41"/>
        <v>6.3304900000000002</v>
      </c>
    </row>
    <row r="1321" spans="1:4" x14ac:dyDescent="0.25">
      <c r="A1321" s="44">
        <v>0.99999932000001923</v>
      </c>
      <c r="B1321" s="44">
        <f t="shared" si="40"/>
        <v>4.8307788509787031</v>
      </c>
      <c r="C1321" s="44">
        <v>4.8307799999999999</v>
      </c>
      <c r="D1321" s="44">
        <f t="shared" si="41"/>
        <v>6.3307799999999999</v>
      </c>
    </row>
    <row r="1322" spans="1:4" x14ac:dyDescent="0.25">
      <c r="A1322" s="44">
        <v>0.9999993210000192</v>
      </c>
      <c r="B1322" s="44">
        <f t="shared" si="40"/>
        <v>4.8310718305752189</v>
      </c>
      <c r="C1322" s="44">
        <v>4.8310700000000004</v>
      </c>
      <c r="D1322" s="44">
        <f t="shared" si="41"/>
        <v>6.3310700000000004</v>
      </c>
    </row>
    <row r="1323" spans="1:4" x14ac:dyDescent="0.25">
      <c r="A1323" s="44">
        <v>0.99999932200001918</v>
      </c>
      <c r="B1323" s="44">
        <f t="shared" si="40"/>
        <v>4.831365225444519</v>
      </c>
      <c r="C1323" s="44">
        <v>4.8313699999999997</v>
      </c>
      <c r="D1323" s="44">
        <f t="shared" si="41"/>
        <v>6.3313699999999997</v>
      </c>
    </row>
    <row r="1324" spans="1:4" x14ac:dyDescent="0.25">
      <c r="A1324" s="44">
        <v>0.99999932300001915</v>
      </c>
      <c r="B1324" s="44">
        <f t="shared" si="40"/>
        <v>4.8316590367908239</v>
      </c>
      <c r="C1324" s="44">
        <v>4.8316600000000003</v>
      </c>
      <c r="D1324" s="44">
        <f t="shared" si="41"/>
        <v>6.3316600000000003</v>
      </c>
    </row>
    <row r="1325" spans="1:4" x14ac:dyDescent="0.25">
      <c r="A1325" s="44">
        <v>0.99999932400001912</v>
      </c>
      <c r="B1325" s="44">
        <f t="shared" si="40"/>
        <v>4.831953265823639</v>
      </c>
      <c r="C1325" s="44">
        <v>4.83195</v>
      </c>
      <c r="D1325" s="44">
        <f t="shared" si="41"/>
        <v>6.33195</v>
      </c>
    </row>
    <row r="1326" spans="1:4" x14ac:dyDescent="0.25">
      <c r="A1326" s="44">
        <v>0.99999932500001909</v>
      </c>
      <c r="B1326" s="44">
        <f t="shared" si="40"/>
        <v>4.8322479137577785</v>
      </c>
      <c r="C1326" s="44">
        <v>4.8322500000000002</v>
      </c>
      <c r="D1326" s="44">
        <f t="shared" si="41"/>
        <v>6.3322500000000002</v>
      </c>
    </row>
    <row r="1327" spans="1:4" x14ac:dyDescent="0.25">
      <c r="A1327" s="44">
        <v>0.99999932600001906</v>
      </c>
      <c r="B1327" s="44">
        <f t="shared" si="40"/>
        <v>4.8325429818133969</v>
      </c>
      <c r="C1327" s="44">
        <v>4.8325399999999998</v>
      </c>
      <c r="D1327" s="44">
        <f t="shared" si="41"/>
        <v>6.3325399999999998</v>
      </c>
    </row>
    <row r="1328" spans="1:4" x14ac:dyDescent="0.25">
      <c r="A1328" s="44">
        <v>0.99999932700001903</v>
      </c>
      <c r="B1328" s="44">
        <f t="shared" si="40"/>
        <v>4.8328384712160215</v>
      </c>
      <c r="C1328" s="44">
        <v>4.83284</v>
      </c>
      <c r="D1328" s="44">
        <f t="shared" si="41"/>
        <v>6.33284</v>
      </c>
    </row>
    <row r="1329" spans="1:4" x14ac:dyDescent="0.25">
      <c r="A1329" s="44">
        <v>0.99999932800001901</v>
      </c>
      <c r="B1329" s="44">
        <f t="shared" si="40"/>
        <v>4.8331343831965867</v>
      </c>
      <c r="C1329" s="44">
        <v>4.8331299999999997</v>
      </c>
      <c r="D1329" s="44">
        <f t="shared" si="41"/>
        <v>6.3331299999999997</v>
      </c>
    </row>
    <row r="1330" spans="1:4" x14ac:dyDescent="0.25">
      <c r="A1330" s="44">
        <v>0.99999932900001898</v>
      </c>
      <c r="B1330" s="44">
        <f t="shared" si="40"/>
        <v>4.8334307189914627</v>
      </c>
      <c r="C1330" s="44">
        <v>4.8334299999999999</v>
      </c>
      <c r="D1330" s="44">
        <f t="shared" si="41"/>
        <v>6.3334299999999999</v>
      </c>
    </row>
    <row r="1331" spans="1:4" x14ac:dyDescent="0.25">
      <c r="A1331" s="44">
        <v>0.99999933000001895</v>
      </c>
      <c r="B1331" s="44">
        <f t="shared" si="40"/>
        <v>4.833727479842489</v>
      </c>
      <c r="C1331" s="44">
        <v>4.8337300000000001</v>
      </c>
      <c r="D1331" s="44">
        <f t="shared" si="41"/>
        <v>6.3337300000000001</v>
      </c>
    </row>
    <row r="1332" spans="1:4" x14ac:dyDescent="0.25">
      <c r="A1332" s="44">
        <v>0.99999933100001892</v>
      </c>
      <c r="B1332" s="44">
        <f t="shared" si="40"/>
        <v>4.8340246669970028</v>
      </c>
      <c r="C1332" s="44">
        <v>4.8340199999999998</v>
      </c>
      <c r="D1332" s="44">
        <f t="shared" si="41"/>
        <v>6.3340199999999998</v>
      </c>
    </row>
    <row r="1333" spans="1:4" x14ac:dyDescent="0.25">
      <c r="A1333" s="44">
        <v>0.99999933200001889</v>
      </c>
      <c r="B1333" s="44">
        <f t="shared" si="40"/>
        <v>4.8343222817078804</v>
      </c>
      <c r="C1333" s="44">
        <v>4.83432</v>
      </c>
      <c r="D1333" s="44">
        <f t="shared" si="41"/>
        <v>6.33432</v>
      </c>
    </row>
    <row r="1334" spans="1:4" x14ac:dyDescent="0.25">
      <c r="A1334" s="44">
        <v>0.99999933300001886</v>
      </c>
      <c r="B1334" s="44">
        <f t="shared" si="40"/>
        <v>4.8346203252335629</v>
      </c>
      <c r="C1334" s="44">
        <v>4.8346200000000001</v>
      </c>
      <c r="D1334" s="44">
        <f t="shared" si="41"/>
        <v>6.3346200000000001</v>
      </c>
    </row>
    <row r="1335" spans="1:4" x14ac:dyDescent="0.25">
      <c r="A1335" s="44">
        <v>0.99999933400001884</v>
      </c>
      <c r="B1335" s="44">
        <f t="shared" si="40"/>
        <v>4.8349187988380917</v>
      </c>
      <c r="C1335" s="44">
        <v>4.8349200000000003</v>
      </c>
      <c r="D1335" s="44">
        <f t="shared" si="41"/>
        <v>6.3349200000000003</v>
      </c>
    </row>
    <row r="1336" spans="1:4" x14ac:dyDescent="0.25">
      <c r="A1336" s="44">
        <v>0.99999933500001881</v>
      </c>
      <c r="B1336" s="44">
        <f t="shared" si="40"/>
        <v>4.8352177037911375</v>
      </c>
      <c r="C1336" s="44">
        <v>4.8352199999999996</v>
      </c>
      <c r="D1336" s="44">
        <f t="shared" si="41"/>
        <v>6.3352199999999996</v>
      </c>
    </row>
    <row r="1337" spans="1:4" x14ac:dyDescent="0.25">
      <c r="A1337" s="44">
        <v>0.99999933600001878</v>
      </c>
      <c r="B1337" s="44">
        <f t="shared" si="40"/>
        <v>4.8355170413680462</v>
      </c>
      <c r="C1337" s="44">
        <v>4.8355199999999998</v>
      </c>
      <c r="D1337" s="44">
        <f t="shared" si="41"/>
        <v>6.3355199999999998</v>
      </c>
    </row>
    <row r="1338" spans="1:4" x14ac:dyDescent="0.25">
      <c r="A1338" s="44">
        <v>0.99999933700001875</v>
      </c>
      <c r="B1338" s="44">
        <f t="shared" si="40"/>
        <v>4.8358168128498571</v>
      </c>
      <c r="C1338" s="44">
        <v>4.83582</v>
      </c>
      <c r="D1338" s="44">
        <f t="shared" si="41"/>
        <v>6.33582</v>
      </c>
    </row>
    <row r="1339" spans="1:4" x14ac:dyDescent="0.25">
      <c r="A1339" s="44">
        <v>0.99999933800001872</v>
      </c>
      <c r="B1339" s="44">
        <f t="shared" si="40"/>
        <v>4.8361170195233489</v>
      </c>
      <c r="C1339" s="44">
        <v>4.8361200000000002</v>
      </c>
      <c r="D1339" s="44">
        <f t="shared" si="41"/>
        <v>6.3361200000000002</v>
      </c>
    </row>
    <row r="1340" spans="1:4" x14ac:dyDescent="0.25">
      <c r="A1340" s="44">
        <v>0.99999933900001869</v>
      </c>
      <c r="B1340" s="44">
        <f t="shared" si="40"/>
        <v>4.8364176626810647</v>
      </c>
      <c r="C1340" s="44">
        <v>4.8364200000000004</v>
      </c>
      <c r="D1340" s="44">
        <f t="shared" si="41"/>
        <v>6.3364200000000004</v>
      </c>
    </row>
    <row r="1341" spans="1:4" x14ac:dyDescent="0.25">
      <c r="A1341" s="44">
        <v>0.99999934000001867</v>
      </c>
      <c r="B1341" s="44">
        <f t="shared" si="40"/>
        <v>4.8367187436213577</v>
      </c>
      <c r="C1341" s="44">
        <v>4.8367199999999997</v>
      </c>
      <c r="D1341" s="44">
        <f t="shared" si="41"/>
        <v>6.3367199999999997</v>
      </c>
    </row>
    <row r="1342" spans="1:4" x14ac:dyDescent="0.25">
      <c r="A1342" s="44">
        <v>0.99999934100001864</v>
      </c>
      <c r="B1342" s="44">
        <f t="shared" si="40"/>
        <v>4.8370202636484168</v>
      </c>
      <c r="C1342" s="44">
        <v>4.8370199999999999</v>
      </c>
      <c r="D1342" s="44">
        <f t="shared" si="41"/>
        <v>6.3370199999999999</v>
      </c>
    </row>
    <row r="1343" spans="1:4" x14ac:dyDescent="0.25">
      <c r="A1343" s="44">
        <v>0.99999934200001861</v>
      </c>
      <c r="B1343" s="44">
        <f t="shared" si="40"/>
        <v>4.8373222240723051</v>
      </c>
      <c r="C1343" s="44">
        <v>4.8373200000000001</v>
      </c>
      <c r="D1343" s="44">
        <f t="shared" si="41"/>
        <v>6.3373200000000001</v>
      </c>
    </row>
    <row r="1344" spans="1:4" x14ac:dyDescent="0.25">
      <c r="A1344" s="44">
        <v>0.99999934300001858</v>
      </c>
      <c r="B1344" s="44">
        <f t="shared" si="40"/>
        <v>4.8376246262089957</v>
      </c>
      <c r="C1344" s="44">
        <v>4.8376200000000003</v>
      </c>
      <c r="D1344" s="44">
        <f t="shared" si="41"/>
        <v>6.3376200000000003</v>
      </c>
    </row>
    <row r="1345" spans="1:4" x14ac:dyDescent="0.25">
      <c r="A1345" s="44">
        <v>0.99999934400001855</v>
      </c>
      <c r="B1345" s="44">
        <f t="shared" ref="B1345:B1408" si="42">NORMSINV(A1345)</f>
        <v>4.8379274713804064</v>
      </c>
      <c r="C1345" s="44">
        <v>4.8379300000000001</v>
      </c>
      <c r="D1345" s="44">
        <f t="shared" ref="D1345:D1408" si="43">C1345+1.5</f>
        <v>6.3379300000000001</v>
      </c>
    </row>
    <row r="1346" spans="1:4" x14ac:dyDescent="0.25">
      <c r="A1346" s="44">
        <v>0.99999934500001852</v>
      </c>
      <c r="B1346" s="44">
        <f t="shared" si="42"/>
        <v>4.8382307609144375</v>
      </c>
      <c r="C1346" s="44">
        <v>4.8382300000000003</v>
      </c>
      <c r="D1346" s="44">
        <f t="shared" si="43"/>
        <v>6.3382300000000003</v>
      </c>
    </row>
    <row r="1347" spans="1:4" x14ac:dyDescent="0.25">
      <c r="A1347" s="44">
        <v>0.9999993460000185</v>
      </c>
      <c r="B1347" s="44">
        <f t="shared" si="42"/>
        <v>4.8385344961450052</v>
      </c>
      <c r="C1347" s="44">
        <v>4.8385300000000004</v>
      </c>
      <c r="D1347" s="44">
        <f t="shared" si="43"/>
        <v>6.3385300000000004</v>
      </c>
    </row>
    <row r="1348" spans="1:4" x14ac:dyDescent="0.25">
      <c r="A1348" s="44">
        <v>0.99999934700001847</v>
      </c>
      <c r="B1348" s="44">
        <f t="shared" si="42"/>
        <v>4.8388386784120812</v>
      </c>
      <c r="C1348" s="44">
        <v>4.8388400000000003</v>
      </c>
      <c r="D1348" s="44">
        <f t="shared" si="43"/>
        <v>6.3388400000000003</v>
      </c>
    </row>
    <row r="1349" spans="1:4" x14ac:dyDescent="0.25">
      <c r="A1349" s="44">
        <v>0.99999934800001844</v>
      </c>
      <c r="B1349" s="44">
        <f t="shared" si="42"/>
        <v>4.8391433090617264</v>
      </c>
      <c r="C1349" s="44">
        <v>4.8391400000000004</v>
      </c>
      <c r="D1349" s="44">
        <f t="shared" si="43"/>
        <v>6.3391400000000004</v>
      </c>
    </row>
    <row r="1350" spans="1:4" x14ac:dyDescent="0.25">
      <c r="A1350" s="44">
        <v>0.99999934900001841</v>
      </c>
      <c r="B1350" s="44">
        <f t="shared" si="42"/>
        <v>4.8394483894461278</v>
      </c>
      <c r="C1350" s="44">
        <v>4.8394500000000003</v>
      </c>
      <c r="D1350" s="44">
        <f t="shared" si="43"/>
        <v>6.3394500000000003</v>
      </c>
    </row>
    <row r="1351" spans="1:4" x14ac:dyDescent="0.25">
      <c r="A1351" s="44">
        <v>0.99999935000001838</v>
      </c>
      <c r="B1351" s="44">
        <f t="shared" si="42"/>
        <v>4.8397539209236431</v>
      </c>
      <c r="C1351" s="44">
        <v>4.8397500000000004</v>
      </c>
      <c r="D1351" s="44">
        <f t="shared" si="43"/>
        <v>6.3397500000000004</v>
      </c>
    </row>
    <row r="1352" spans="1:4" x14ac:dyDescent="0.25">
      <c r="A1352" s="44">
        <v>0.99999935100001835</v>
      </c>
      <c r="B1352" s="44">
        <f t="shared" si="42"/>
        <v>4.8400599048588315</v>
      </c>
      <c r="C1352" s="44">
        <v>4.8400600000000003</v>
      </c>
      <c r="D1352" s="44">
        <f t="shared" si="43"/>
        <v>6.3400600000000003</v>
      </c>
    </row>
    <row r="1353" spans="1:4" x14ac:dyDescent="0.25">
      <c r="A1353" s="44">
        <v>0.99999935200001833</v>
      </c>
      <c r="B1353" s="44">
        <f t="shared" si="42"/>
        <v>4.8403663426224872</v>
      </c>
      <c r="C1353" s="44">
        <v>4.8403700000000001</v>
      </c>
      <c r="D1353" s="44">
        <f t="shared" si="43"/>
        <v>6.3403700000000001</v>
      </c>
    </row>
    <row r="1354" spans="1:4" x14ac:dyDescent="0.25">
      <c r="A1354" s="44">
        <v>0.9999993530000183</v>
      </c>
      <c r="B1354" s="44">
        <f t="shared" si="42"/>
        <v>4.8406732355916917</v>
      </c>
      <c r="C1354" s="44">
        <v>4.8406700000000003</v>
      </c>
      <c r="D1354" s="44">
        <f t="shared" si="43"/>
        <v>6.3406700000000003</v>
      </c>
    </row>
    <row r="1355" spans="1:4" x14ac:dyDescent="0.25">
      <c r="A1355" s="44">
        <v>0.99999935400001827</v>
      </c>
      <c r="B1355" s="44">
        <f t="shared" si="42"/>
        <v>4.8409805851498371</v>
      </c>
      <c r="C1355" s="44">
        <v>4.8409800000000001</v>
      </c>
      <c r="D1355" s="44">
        <f t="shared" si="43"/>
        <v>6.3409800000000001</v>
      </c>
    </row>
    <row r="1356" spans="1:4" x14ac:dyDescent="0.25">
      <c r="A1356" s="44">
        <v>0.99999935500001824</v>
      </c>
      <c r="B1356" s="44">
        <f t="shared" si="42"/>
        <v>4.8412883926866774</v>
      </c>
      <c r="C1356" s="44">
        <v>4.8412899999999999</v>
      </c>
      <c r="D1356" s="44">
        <f t="shared" si="43"/>
        <v>6.3412899999999999</v>
      </c>
    </row>
    <row r="1357" spans="1:4" x14ac:dyDescent="0.25">
      <c r="A1357" s="44">
        <v>0.99999935600001821</v>
      </c>
      <c r="B1357" s="44">
        <f t="shared" si="42"/>
        <v>4.8415966595983591</v>
      </c>
      <c r="C1357" s="44">
        <v>4.8415999999999997</v>
      </c>
      <c r="D1357" s="44">
        <f t="shared" si="43"/>
        <v>6.3415999999999997</v>
      </c>
    </row>
    <row r="1358" spans="1:4" x14ac:dyDescent="0.25">
      <c r="A1358" s="44">
        <v>0.99999935700001819</v>
      </c>
      <c r="B1358" s="44">
        <f t="shared" si="42"/>
        <v>4.8419053872874604</v>
      </c>
      <c r="C1358" s="44">
        <v>4.8419100000000004</v>
      </c>
      <c r="D1358" s="44">
        <f t="shared" si="43"/>
        <v>6.3419100000000004</v>
      </c>
    </row>
    <row r="1359" spans="1:4" x14ac:dyDescent="0.25">
      <c r="A1359" s="44">
        <v>0.99999935800001816</v>
      </c>
      <c r="B1359" s="44">
        <f t="shared" si="42"/>
        <v>4.8422145771630447</v>
      </c>
      <c r="C1359" s="44">
        <v>4.8422099999999997</v>
      </c>
      <c r="D1359" s="44">
        <f t="shared" si="43"/>
        <v>6.3422099999999997</v>
      </c>
    </row>
    <row r="1360" spans="1:4" x14ac:dyDescent="0.25">
      <c r="A1360" s="44">
        <v>0.99999935900001813</v>
      </c>
      <c r="B1360" s="44">
        <f t="shared" si="42"/>
        <v>4.8425242306406791</v>
      </c>
      <c r="C1360" s="44">
        <v>4.8425200000000004</v>
      </c>
      <c r="D1360" s="44">
        <f t="shared" si="43"/>
        <v>6.3425200000000004</v>
      </c>
    </row>
    <row r="1361" spans="1:4" x14ac:dyDescent="0.25">
      <c r="A1361" s="44">
        <v>0.9999993600000181</v>
      </c>
      <c r="B1361" s="44">
        <f t="shared" si="42"/>
        <v>4.8428343491424899</v>
      </c>
      <c r="C1361" s="44">
        <v>4.8428300000000002</v>
      </c>
      <c r="D1361" s="44">
        <f t="shared" si="43"/>
        <v>6.3428300000000002</v>
      </c>
    </row>
    <row r="1362" spans="1:4" x14ac:dyDescent="0.25">
      <c r="A1362" s="44">
        <v>0.99999936100001807</v>
      </c>
      <c r="B1362" s="44">
        <f t="shared" si="42"/>
        <v>4.8431449340972037</v>
      </c>
      <c r="C1362" s="44">
        <v>4.84314</v>
      </c>
      <c r="D1362" s="44">
        <f t="shared" si="43"/>
        <v>6.34314</v>
      </c>
    </row>
    <row r="1363" spans="1:4" x14ac:dyDescent="0.25">
      <c r="A1363" s="44">
        <v>0.99999936200001804</v>
      </c>
      <c r="B1363" s="44">
        <f t="shared" si="42"/>
        <v>4.8434559869401728</v>
      </c>
      <c r="C1363" s="44">
        <v>4.8434600000000003</v>
      </c>
      <c r="D1363" s="44">
        <f t="shared" si="43"/>
        <v>6.3434600000000003</v>
      </c>
    </row>
    <row r="1364" spans="1:4" x14ac:dyDescent="0.25">
      <c r="A1364" s="44">
        <v>0.99999936300001802</v>
      </c>
      <c r="B1364" s="44">
        <f t="shared" si="42"/>
        <v>4.8437675091134409</v>
      </c>
      <c r="C1364" s="44">
        <v>4.8437700000000001</v>
      </c>
      <c r="D1364" s="44">
        <f t="shared" si="43"/>
        <v>6.3437700000000001</v>
      </c>
    </row>
    <row r="1365" spans="1:4" x14ac:dyDescent="0.25">
      <c r="A1365" s="44">
        <v>0.99999936400001799</v>
      </c>
      <c r="B1365" s="44">
        <f t="shared" si="42"/>
        <v>4.8440795020657594</v>
      </c>
      <c r="C1365" s="44">
        <v>4.8440799999999999</v>
      </c>
      <c r="D1365" s="44">
        <f t="shared" si="43"/>
        <v>6.3440799999999999</v>
      </c>
    </row>
    <row r="1366" spans="1:4" x14ac:dyDescent="0.25">
      <c r="A1366" s="44">
        <v>0.99999936500001796</v>
      </c>
      <c r="B1366" s="44">
        <f t="shared" si="42"/>
        <v>4.8443919672526512</v>
      </c>
      <c r="C1366" s="44">
        <v>4.8443899999999998</v>
      </c>
      <c r="D1366" s="44">
        <f t="shared" si="43"/>
        <v>6.3443899999999998</v>
      </c>
    </row>
    <row r="1367" spans="1:4" x14ac:dyDescent="0.25">
      <c r="A1367" s="44">
        <v>0.99999936600001793</v>
      </c>
      <c r="B1367" s="44">
        <f t="shared" si="42"/>
        <v>4.8447049061364318</v>
      </c>
      <c r="C1367" s="44">
        <v>4.8446999999999996</v>
      </c>
      <c r="D1367" s="44">
        <f t="shared" si="43"/>
        <v>6.3446999999999996</v>
      </c>
    </row>
    <row r="1368" spans="1:4" x14ac:dyDescent="0.25">
      <c r="A1368" s="44">
        <v>0.9999993670000179</v>
      </c>
      <c r="B1368" s="44">
        <f t="shared" si="42"/>
        <v>4.8450183201862762</v>
      </c>
      <c r="C1368" s="44">
        <v>4.8450199999999999</v>
      </c>
      <c r="D1368" s="44">
        <f t="shared" si="43"/>
        <v>6.3450199999999999</v>
      </c>
    </row>
    <row r="1369" spans="1:4" x14ac:dyDescent="0.25">
      <c r="A1369" s="44">
        <v>0.99999936800001787</v>
      </c>
      <c r="B1369" s="44">
        <f t="shared" si="42"/>
        <v>4.8453322108782375</v>
      </c>
      <c r="C1369" s="44">
        <v>4.8453299999999997</v>
      </c>
      <c r="D1369" s="44">
        <f t="shared" si="43"/>
        <v>6.3453299999999997</v>
      </c>
    </row>
    <row r="1370" spans="1:4" x14ac:dyDescent="0.25">
      <c r="A1370" s="44">
        <v>0.99999936900001785</v>
      </c>
      <c r="B1370" s="44">
        <f t="shared" si="42"/>
        <v>4.8456465796953108</v>
      </c>
      <c r="C1370" s="44">
        <v>4.84565</v>
      </c>
      <c r="D1370" s="44">
        <f t="shared" si="43"/>
        <v>6.34565</v>
      </c>
    </row>
    <row r="1371" spans="1:4" x14ac:dyDescent="0.25">
      <c r="A1371" s="44">
        <v>0.99999937000001782</v>
      </c>
      <c r="B1371" s="44">
        <f t="shared" si="42"/>
        <v>4.8459614281274588</v>
      </c>
      <c r="C1371" s="44">
        <v>4.8459599999999998</v>
      </c>
      <c r="D1371" s="44">
        <f t="shared" si="43"/>
        <v>6.3459599999999998</v>
      </c>
    </row>
    <row r="1372" spans="1:4" x14ac:dyDescent="0.25">
      <c r="A1372" s="44">
        <v>0.99999937100001779</v>
      </c>
      <c r="B1372" s="44">
        <f t="shared" si="42"/>
        <v>4.8462767576716708</v>
      </c>
      <c r="C1372" s="44">
        <v>4.8462800000000001</v>
      </c>
      <c r="D1372" s="44">
        <f t="shared" si="43"/>
        <v>6.3462800000000001</v>
      </c>
    </row>
    <row r="1373" spans="1:4" x14ac:dyDescent="0.25">
      <c r="A1373" s="44">
        <v>0.99999937200001776</v>
      </c>
      <c r="B1373" s="44">
        <f t="shared" si="42"/>
        <v>4.8465925698319952</v>
      </c>
      <c r="C1373" s="44">
        <v>4.84659</v>
      </c>
      <c r="D1373" s="44">
        <f t="shared" si="43"/>
        <v>6.34659</v>
      </c>
    </row>
    <row r="1374" spans="1:4" x14ac:dyDescent="0.25">
      <c r="A1374" s="44">
        <v>0.99999937300001773</v>
      </c>
      <c r="B1374" s="44">
        <f t="shared" si="42"/>
        <v>4.8469088661195956</v>
      </c>
      <c r="C1374" s="44">
        <v>4.8469100000000003</v>
      </c>
      <c r="D1374" s="44">
        <f t="shared" si="43"/>
        <v>6.3469100000000003</v>
      </c>
    </row>
    <row r="1375" spans="1:4" x14ac:dyDescent="0.25">
      <c r="A1375" s="44">
        <v>0.9999993740000177</v>
      </c>
      <c r="B1375" s="44">
        <f t="shared" si="42"/>
        <v>4.8472256480527882</v>
      </c>
      <c r="C1375" s="44">
        <v>4.8472299999999997</v>
      </c>
      <c r="D1375" s="44">
        <f t="shared" si="43"/>
        <v>6.3472299999999997</v>
      </c>
    </row>
    <row r="1376" spans="1:4" x14ac:dyDescent="0.25">
      <c r="A1376" s="44">
        <v>0.99999937500001768</v>
      </c>
      <c r="B1376" s="44">
        <f t="shared" si="42"/>
        <v>4.8475429171570825</v>
      </c>
      <c r="C1376" s="44">
        <v>4.8475400000000004</v>
      </c>
      <c r="D1376" s="44">
        <f t="shared" si="43"/>
        <v>6.3475400000000004</v>
      </c>
    </row>
    <row r="1377" spans="1:4" x14ac:dyDescent="0.25">
      <c r="A1377" s="44">
        <v>0.99999937600001765</v>
      </c>
      <c r="B1377" s="44">
        <f t="shared" si="42"/>
        <v>4.8478606749652435</v>
      </c>
      <c r="C1377" s="44">
        <v>4.8478599999999998</v>
      </c>
      <c r="D1377" s="44">
        <f t="shared" si="43"/>
        <v>6.3478599999999998</v>
      </c>
    </row>
    <row r="1378" spans="1:4" x14ac:dyDescent="0.25">
      <c r="A1378" s="44">
        <v>0.99999937700001762</v>
      </c>
      <c r="B1378" s="44">
        <f t="shared" si="42"/>
        <v>4.8481789230173185</v>
      </c>
      <c r="C1378" s="44">
        <v>4.8481800000000002</v>
      </c>
      <c r="D1378" s="44">
        <f t="shared" si="43"/>
        <v>6.3481800000000002</v>
      </c>
    </row>
    <row r="1379" spans="1:4" x14ac:dyDescent="0.25">
      <c r="A1379" s="44">
        <v>0.99999937800001759</v>
      </c>
      <c r="B1379" s="44">
        <f t="shared" si="42"/>
        <v>4.8484976628606971</v>
      </c>
      <c r="C1379" s="44">
        <v>4.8484999999999996</v>
      </c>
      <c r="D1379" s="44">
        <f t="shared" si="43"/>
        <v>6.3484999999999996</v>
      </c>
    </row>
    <row r="1380" spans="1:4" x14ac:dyDescent="0.25">
      <c r="A1380" s="44">
        <v>0.99999937900001756</v>
      </c>
      <c r="B1380" s="44">
        <f t="shared" si="42"/>
        <v>4.8488168960501552</v>
      </c>
      <c r="C1380" s="44">
        <v>4.8488199999999999</v>
      </c>
      <c r="D1380" s="44">
        <f t="shared" si="43"/>
        <v>6.3488199999999999</v>
      </c>
    </row>
    <row r="1381" spans="1:4" x14ac:dyDescent="0.25">
      <c r="A1381" s="44">
        <v>0.99999938000001753</v>
      </c>
      <c r="B1381" s="44">
        <f t="shared" si="42"/>
        <v>4.8491366241478966</v>
      </c>
      <c r="C1381" s="44">
        <v>4.8491400000000002</v>
      </c>
      <c r="D1381" s="44">
        <f t="shared" si="43"/>
        <v>6.3491400000000002</v>
      </c>
    </row>
    <row r="1382" spans="1:4" x14ac:dyDescent="0.25">
      <c r="A1382" s="44">
        <v>0.99999938100001751</v>
      </c>
      <c r="B1382" s="44">
        <f t="shared" si="42"/>
        <v>4.8494568487236069</v>
      </c>
      <c r="C1382" s="44">
        <v>4.8494599999999997</v>
      </c>
      <c r="D1382" s="44">
        <f t="shared" si="43"/>
        <v>6.3494599999999997</v>
      </c>
    </row>
    <row r="1383" spans="1:4" x14ac:dyDescent="0.25">
      <c r="A1383" s="44">
        <v>0.99999938200001748</v>
      </c>
      <c r="B1383" s="44">
        <f t="shared" si="42"/>
        <v>4.8497775713544975</v>
      </c>
      <c r="C1383" s="44">
        <v>4.84978</v>
      </c>
      <c r="D1383" s="44">
        <f t="shared" si="43"/>
        <v>6.34978</v>
      </c>
    </row>
    <row r="1384" spans="1:4" x14ac:dyDescent="0.25">
      <c r="A1384" s="44">
        <v>0.99999938300001745</v>
      </c>
      <c r="B1384" s="44">
        <f t="shared" si="42"/>
        <v>4.8500987936253601</v>
      </c>
      <c r="C1384" s="44">
        <v>4.8501000000000003</v>
      </c>
      <c r="D1384" s="44">
        <f t="shared" si="43"/>
        <v>6.3501000000000003</v>
      </c>
    </row>
    <row r="1385" spans="1:4" x14ac:dyDescent="0.25">
      <c r="A1385" s="44">
        <v>0.99999938400001742</v>
      </c>
      <c r="B1385" s="44">
        <f t="shared" si="42"/>
        <v>4.8504205171286028</v>
      </c>
      <c r="C1385" s="44">
        <v>4.8504199999999997</v>
      </c>
      <c r="D1385" s="44">
        <f t="shared" si="43"/>
        <v>6.3504199999999997</v>
      </c>
    </row>
    <row r="1386" spans="1:4" x14ac:dyDescent="0.25">
      <c r="A1386" s="44">
        <v>0.99999938500001739</v>
      </c>
      <c r="B1386" s="44">
        <f t="shared" si="42"/>
        <v>4.8507427434643144</v>
      </c>
      <c r="C1386" s="44">
        <v>4.8507400000000001</v>
      </c>
      <c r="D1386" s="44">
        <f t="shared" si="43"/>
        <v>6.3507400000000001</v>
      </c>
    </row>
    <row r="1387" spans="1:4" x14ac:dyDescent="0.25">
      <c r="A1387" s="44">
        <v>0.99999938600001737</v>
      </c>
      <c r="B1387" s="44">
        <f t="shared" si="42"/>
        <v>4.8510654742403068</v>
      </c>
      <c r="C1387" s="44">
        <v>4.85107</v>
      </c>
      <c r="D1387" s="44">
        <f t="shared" si="43"/>
        <v>6.35107</v>
      </c>
    </row>
    <row r="1388" spans="1:4" x14ac:dyDescent="0.25">
      <c r="A1388" s="44">
        <v>0.99999938700001734</v>
      </c>
      <c r="B1388" s="44">
        <f t="shared" si="42"/>
        <v>4.8513887110721639</v>
      </c>
      <c r="C1388" s="44">
        <v>4.8513900000000003</v>
      </c>
      <c r="D1388" s="44">
        <f t="shared" si="43"/>
        <v>6.3513900000000003</v>
      </c>
    </row>
    <row r="1389" spans="1:4" x14ac:dyDescent="0.25">
      <c r="A1389" s="44">
        <v>0.99999938800001731</v>
      </c>
      <c r="B1389" s="44">
        <f t="shared" si="42"/>
        <v>4.8517124555832876</v>
      </c>
      <c r="C1389" s="44">
        <v>4.8517099999999997</v>
      </c>
      <c r="D1389" s="44">
        <f t="shared" si="43"/>
        <v>6.3517099999999997</v>
      </c>
    </row>
    <row r="1390" spans="1:4" x14ac:dyDescent="0.25">
      <c r="A1390" s="44">
        <v>0.99999938900001728</v>
      </c>
      <c r="B1390" s="44">
        <f t="shared" si="42"/>
        <v>4.8520367094049597</v>
      </c>
      <c r="C1390" s="44">
        <v>4.8520399999999997</v>
      </c>
      <c r="D1390" s="44">
        <f t="shared" si="43"/>
        <v>6.3520399999999997</v>
      </c>
    </row>
    <row r="1391" spans="1:4" x14ac:dyDescent="0.25">
      <c r="A1391" s="44">
        <v>0.99999939000001725</v>
      </c>
      <c r="B1391" s="44">
        <f t="shared" si="42"/>
        <v>4.8523614741763881</v>
      </c>
      <c r="C1391" s="44">
        <v>4.85236</v>
      </c>
      <c r="D1391" s="44">
        <f t="shared" si="43"/>
        <v>6.35236</v>
      </c>
    </row>
    <row r="1392" spans="1:4" x14ac:dyDescent="0.25">
      <c r="A1392" s="44">
        <v>0.99999939100001722</v>
      </c>
      <c r="B1392" s="44">
        <f t="shared" si="42"/>
        <v>4.8526867515447556</v>
      </c>
      <c r="C1392" s="44">
        <v>4.8526899999999999</v>
      </c>
      <c r="D1392" s="44">
        <f t="shared" si="43"/>
        <v>6.3526899999999999</v>
      </c>
    </row>
    <row r="1393" spans="1:4" x14ac:dyDescent="0.25">
      <c r="A1393" s="44">
        <v>0.9999993920000172</v>
      </c>
      <c r="B1393" s="44">
        <f t="shared" si="42"/>
        <v>4.8530125431652742</v>
      </c>
      <c r="C1393" s="44">
        <v>4.8530100000000003</v>
      </c>
      <c r="D1393" s="44">
        <f t="shared" si="43"/>
        <v>6.3530100000000003</v>
      </c>
    </row>
    <row r="1394" spans="1:4" x14ac:dyDescent="0.25">
      <c r="A1394" s="44">
        <v>0.99999939300001717</v>
      </c>
      <c r="B1394" s="44">
        <f t="shared" si="42"/>
        <v>4.8533388507012392</v>
      </c>
      <c r="C1394" s="44">
        <v>4.8533400000000002</v>
      </c>
      <c r="D1394" s="44">
        <f t="shared" si="43"/>
        <v>6.3533400000000002</v>
      </c>
    </row>
    <row r="1395" spans="1:4" x14ac:dyDescent="0.25">
      <c r="A1395" s="44">
        <v>0.99999939400001714</v>
      </c>
      <c r="B1395" s="44">
        <f t="shared" si="42"/>
        <v>4.853665675824077</v>
      </c>
      <c r="C1395" s="44">
        <v>4.8536700000000002</v>
      </c>
      <c r="D1395" s="44">
        <f t="shared" si="43"/>
        <v>6.3536700000000002</v>
      </c>
    </row>
    <row r="1396" spans="1:4" x14ac:dyDescent="0.25">
      <c r="A1396" s="44">
        <v>0.99999939500001711</v>
      </c>
      <c r="B1396" s="44">
        <f t="shared" si="42"/>
        <v>4.8539930202134025</v>
      </c>
      <c r="C1396" s="44">
        <v>4.8539899999999996</v>
      </c>
      <c r="D1396" s="44">
        <f t="shared" si="43"/>
        <v>6.3539899999999996</v>
      </c>
    </row>
    <row r="1397" spans="1:4" x14ac:dyDescent="0.25">
      <c r="A1397" s="44">
        <v>0.99999939600001708</v>
      </c>
      <c r="B1397" s="44">
        <f t="shared" si="42"/>
        <v>4.8543208855570743</v>
      </c>
      <c r="C1397" s="44">
        <v>4.8543200000000004</v>
      </c>
      <c r="D1397" s="44">
        <f t="shared" si="43"/>
        <v>6.3543200000000004</v>
      </c>
    </row>
    <row r="1398" spans="1:4" x14ac:dyDescent="0.25">
      <c r="A1398" s="44">
        <v>0.99999939700001705</v>
      </c>
      <c r="B1398" s="44">
        <f t="shared" si="42"/>
        <v>4.8546492735512432</v>
      </c>
      <c r="C1398" s="44">
        <v>4.8546500000000004</v>
      </c>
      <c r="D1398" s="44">
        <f t="shared" si="43"/>
        <v>6.3546500000000004</v>
      </c>
    </row>
    <row r="1399" spans="1:4" x14ac:dyDescent="0.25">
      <c r="A1399" s="44">
        <v>0.99999939800001703</v>
      </c>
      <c r="B1399" s="44">
        <f t="shared" si="42"/>
        <v>4.8549781859004133</v>
      </c>
      <c r="C1399" s="44">
        <v>4.8549800000000003</v>
      </c>
      <c r="D1399" s="44">
        <f t="shared" si="43"/>
        <v>6.3549800000000003</v>
      </c>
    </row>
    <row r="1400" spans="1:4" x14ac:dyDescent="0.25">
      <c r="A1400" s="44">
        <v>0.999999399000017</v>
      </c>
      <c r="B1400" s="44">
        <f t="shared" si="42"/>
        <v>4.8553076243174909</v>
      </c>
      <c r="C1400" s="44">
        <v>4.8553100000000002</v>
      </c>
      <c r="D1400" s="44">
        <f t="shared" si="43"/>
        <v>6.3553100000000002</v>
      </c>
    </row>
    <row r="1401" spans="1:4" x14ac:dyDescent="0.25">
      <c r="A1401" s="44">
        <v>0.99999940000001697</v>
      </c>
      <c r="B1401" s="44">
        <f t="shared" si="42"/>
        <v>4.8556375905238456</v>
      </c>
      <c r="C1401" s="44">
        <v>4.8556400000000002</v>
      </c>
      <c r="D1401" s="44">
        <f t="shared" si="43"/>
        <v>6.3556400000000002</v>
      </c>
    </row>
    <row r="1402" spans="1:4" x14ac:dyDescent="0.25">
      <c r="A1402" s="44">
        <v>0.99999940100001694</v>
      </c>
      <c r="B1402" s="44">
        <f t="shared" si="42"/>
        <v>4.8559680862493622</v>
      </c>
      <c r="C1402" s="44">
        <v>4.8559700000000001</v>
      </c>
      <c r="D1402" s="44">
        <f t="shared" si="43"/>
        <v>6.3559700000000001</v>
      </c>
    </row>
    <row r="1403" spans="1:4" x14ac:dyDescent="0.25">
      <c r="A1403" s="44">
        <v>0.99999940200001691</v>
      </c>
      <c r="B1403" s="44">
        <f t="shared" si="42"/>
        <v>4.8562991132324989</v>
      </c>
      <c r="C1403" s="44">
        <v>4.8563000000000001</v>
      </c>
      <c r="D1403" s="44">
        <f t="shared" si="43"/>
        <v>6.3563000000000001</v>
      </c>
    </row>
    <row r="1404" spans="1:4" x14ac:dyDescent="0.25">
      <c r="A1404" s="44">
        <v>0.99999940300001688</v>
      </c>
      <c r="B1404" s="44">
        <f t="shared" si="42"/>
        <v>4.8566306732203426</v>
      </c>
      <c r="C1404" s="44">
        <v>4.85663</v>
      </c>
      <c r="D1404" s="44">
        <f t="shared" si="43"/>
        <v>6.35663</v>
      </c>
    </row>
    <row r="1405" spans="1:4" x14ac:dyDescent="0.25">
      <c r="A1405" s="44">
        <v>0.99999940400001686</v>
      </c>
      <c r="B1405" s="44">
        <f t="shared" si="42"/>
        <v>4.8569627679686693</v>
      </c>
      <c r="C1405" s="44">
        <v>4.8569599999999999</v>
      </c>
      <c r="D1405" s="44">
        <f t="shared" si="43"/>
        <v>6.3569599999999999</v>
      </c>
    </row>
    <row r="1406" spans="1:4" x14ac:dyDescent="0.25">
      <c r="A1406" s="44">
        <v>0.99999940500001683</v>
      </c>
      <c r="B1406" s="44">
        <f t="shared" si="42"/>
        <v>4.8572953992420009</v>
      </c>
      <c r="C1406" s="44">
        <v>4.8573000000000004</v>
      </c>
      <c r="D1406" s="44">
        <f t="shared" si="43"/>
        <v>6.3573000000000004</v>
      </c>
    </row>
    <row r="1407" spans="1:4" x14ac:dyDescent="0.25">
      <c r="A1407" s="44">
        <v>0.9999994060000168</v>
      </c>
      <c r="B1407" s="44">
        <f t="shared" si="42"/>
        <v>4.8576285688136611</v>
      </c>
      <c r="C1407" s="44">
        <v>4.8576300000000003</v>
      </c>
      <c r="D1407" s="44">
        <f t="shared" si="43"/>
        <v>6.3576300000000003</v>
      </c>
    </row>
    <row r="1408" spans="1:4" x14ac:dyDescent="0.25">
      <c r="A1408" s="44">
        <v>0.99999940700001677</v>
      </c>
      <c r="B1408" s="44">
        <f t="shared" si="42"/>
        <v>4.8579622784658367</v>
      </c>
      <c r="C1408" s="44">
        <v>4.8579600000000003</v>
      </c>
      <c r="D1408" s="44">
        <f t="shared" si="43"/>
        <v>6.3579600000000003</v>
      </c>
    </row>
    <row r="1409" spans="1:4" x14ac:dyDescent="0.25">
      <c r="A1409" s="44">
        <v>0.99999940800001674</v>
      </c>
      <c r="B1409" s="44">
        <f t="shared" ref="B1409:B1472" si="44">NORMSINV(A1409)</f>
        <v>4.858296529989639</v>
      </c>
      <c r="C1409" s="44">
        <v>4.8582999999999998</v>
      </c>
      <c r="D1409" s="44">
        <f t="shared" ref="D1409:D1472" si="45">C1409+1.5</f>
        <v>6.3582999999999998</v>
      </c>
    </row>
    <row r="1410" spans="1:4" x14ac:dyDescent="0.25">
      <c r="A1410" s="44">
        <v>0.99999940900001671</v>
      </c>
      <c r="B1410" s="44">
        <f t="shared" si="44"/>
        <v>4.8586313251851552</v>
      </c>
      <c r="C1410" s="44">
        <v>4.8586299999999998</v>
      </c>
      <c r="D1410" s="44">
        <f t="shared" si="45"/>
        <v>6.3586299999999998</v>
      </c>
    </row>
    <row r="1411" spans="1:4" x14ac:dyDescent="0.25">
      <c r="A1411" s="44">
        <v>0.99999941000001669</v>
      </c>
      <c r="B1411" s="44">
        <f t="shared" si="44"/>
        <v>4.8589666658615194</v>
      </c>
      <c r="C1411" s="44">
        <v>4.8589700000000002</v>
      </c>
      <c r="D1411" s="44">
        <f t="shared" si="45"/>
        <v>6.3589700000000002</v>
      </c>
    </row>
    <row r="1412" spans="1:4" x14ac:dyDescent="0.25">
      <c r="A1412" s="44">
        <v>0.99999941100001666</v>
      </c>
      <c r="B1412" s="44">
        <f t="shared" si="44"/>
        <v>4.8593025538369679</v>
      </c>
      <c r="C1412" s="44">
        <v>4.8593000000000002</v>
      </c>
      <c r="D1412" s="44">
        <f t="shared" si="45"/>
        <v>6.3593000000000002</v>
      </c>
    </row>
    <row r="1413" spans="1:4" x14ac:dyDescent="0.25">
      <c r="A1413" s="44">
        <v>0.99999941200001663</v>
      </c>
      <c r="B1413" s="44">
        <f t="shared" si="44"/>
        <v>4.8596389909388975</v>
      </c>
      <c r="C1413" s="44">
        <v>4.8596399999999997</v>
      </c>
      <c r="D1413" s="44">
        <f t="shared" si="45"/>
        <v>6.3596399999999997</v>
      </c>
    </row>
    <row r="1414" spans="1:4" x14ac:dyDescent="0.25">
      <c r="A1414" s="44">
        <v>0.9999994130000166</v>
      </c>
      <c r="B1414" s="44">
        <f t="shared" si="44"/>
        <v>4.859975979003937</v>
      </c>
      <c r="C1414" s="44">
        <v>4.8599800000000002</v>
      </c>
      <c r="D1414" s="44">
        <f t="shared" si="45"/>
        <v>6.3599800000000002</v>
      </c>
    </row>
    <row r="1415" spans="1:4" x14ac:dyDescent="0.25">
      <c r="A1415" s="44">
        <v>0.99999941400001657</v>
      </c>
      <c r="B1415" s="44">
        <f t="shared" si="44"/>
        <v>4.8603135198779999</v>
      </c>
      <c r="C1415" s="44">
        <v>4.8603100000000001</v>
      </c>
      <c r="D1415" s="44">
        <f t="shared" si="45"/>
        <v>6.3603100000000001</v>
      </c>
    </row>
    <row r="1416" spans="1:4" x14ac:dyDescent="0.25">
      <c r="A1416" s="44">
        <v>0.99999941500001654</v>
      </c>
      <c r="B1416" s="44">
        <f t="shared" si="44"/>
        <v>4.8606516154163506</v>
      </c>
      <c r="C1416" s="44">
        <v>4.8606499999999997</v>
      </c>
      <c r="D1416" s="44">
        <f t="shared" si="45"/>
        <v>6.3606499999999997</v>
      </c>
    </row>
    <row r="1417" spans="1:4" x14ac:dyDescent="0.25">
      <c r="A1417" s="44">
        <v>0.99999941600001652</v>
      </c>
      <c r="B1417" s="44">
        <f t="shared" si="44"/>
        <v>4.86099026748367</v>
      </c>
      <c r="C1417" s="44">
        <v>4.8609900000000001</v>
      </c>
      <c r="D1417" s="44">
        <f t="shared" si="45"/>
        <v>6.3609900000000001</v>
      </c>
    </row>
    <row r="1418" spans="1:4" x14ac:dyDescent="0.25">
      <c r="A1418" s="44">
        <v>0.99999941700001649</v>
      </c>
      <c r="B1418" s="44">
        <f t="shared" si="44"/>
        <v>4.8613294779541185</v>
      </c>
      <c r="C1418" s="44">
        <v>4.8613299999999997</v>
      </c>
      <c r="D1418" s="44">
        <f t="shared" si="45"/>
        <v>6.3613299999999997</v>
      </c>
    </row>
    <row r="1419" spans="1:4" x14ac:dyDescent="0.25">
      <c r="A1419" s="44">
        <v>0.99999941800001646</v>
      </c>
      <c r="B1419" s="44">
        <f t="shared" si="44"/>
        <v>4.8616692487113964</v>
      </c>
      <c r="C1419" s="44">
        <v>4.8616700000000002</v>
      </c>
      <c r="D1419" s="44">
        <f t="shared" si="45"/>
        <v>6.3616700000000002</v>
      </c>
    </row>
    <row r="1420" spans="1:4" x14ac:dyDescent="0.25">
      <c r="A1420" s="44">
        <v>0.99999941900001643</v>
      </c>
      <c r="B1420" s="44">
        <f t="shared" si="44"/>
        <v>4.8620095816488176</v>
      </c>
      <c r="C1420" s="44">
        <v>4.8620099999999997</v>
      </c>
      <c r="D1420" s="44">
        <f t="shared" si="45"/>
        <v>6.3620099999999997</v>
      </c>
    </row>
    <row r="1421" spans="1:4" x14ac:dyDescent="0.25">
      <c r="A1421" s="44">
        <v>0.9999994200000164</v>
      </c>
      <c r="B1421" s="44">
        <f t="shared" si="44"/>
        <v>4.8623504786693674</v>
      </c>
      <c r="C1421" s="44">
        <v>4.8623500000000002</v>
      </c>
      <c r="D1421" s="44">
        <f t="shared" si="45"/>
        <v>6.3623500000000002</v>
      </c>
    </row>
    <row r="1422" spans="1:4" x14ac:dyDescent="0.25">
      <c r="A1422" s="44">
        <v>0.99999942100001638</v>
      </c>
      <c r="B1422" s="44">
        <f t="shared" si="44"/>
        <v>4.862691941685771</v>
      </c>
      <c r="C1422" s="44">
        <v>4.8626899999999997</v>
      </c>
      <c r="D1422" s="44">
        <f t="shared" si="45"/>
        <v>6.3626899999999997</v>
      </c>
    </row>
    <row r="1423" spans="1:4" x14ac:dyDescent="0.25">
      <c r="A1423" s="44">
        <v>0.99999942200001635</v>
      </c>
      <c r="B1423" s="44">
        <f t="shared" si="44"/>
        <v>4.8630339726205607</v>
      </c>
      <c r="C1423" s="44">
        <v>4.8630300000000002</v>
      </c>
      <c r="D1423" s="44">
        <f t="shared" si="45"/>
        <v>6.3630300000000002</v>
      </c>
    </row>
    <row r="1424" spans="1:4" x14ac:dyDescent="0.25">
      <c r="A1424" s="44">
        <v>0.99999942300001632</v>
      </c>
      <c r="B1424" s="44">
        <f t="shared" si="44"/>
        <v>4.8633765734061454</v>
      </c>
      <c r="C1424" s="44">
        <v>4.8633800000000003</v>
      </c>
      <c r="D1424" s="44">
        <f t="shared" si="45"/>
        <v>6.3633800000000003</v>
      </c>
    </row>
    <row r="1425" spans="1:4" x14ac:dyDescent="0.25">
      <c r="A1425" s="44">
        <v>0.99999942400001629</v>
      </c>
      <c r="B1425" s="44">
        <f t="shared" si="44"/>
        <v>4.8637197459848753</v>
      </c>
      <c r="C1425" s="44">
        <v>4.8637199999999998</v>
      </c>
      <c r="D1425" s="44">
        <f t="shared" si="45"/>
        <v>6.3637199999999998</v>
      </c>
    </row>
    <row r="1426" spans="1:4" x14ac:dyDescent="0.25">
      <c r="A1426" s="44">
        <v>0.99999942500001626</v>
      </c>
      <c r="B1426" s="44">
        <f t="shared" si="44"/>
        <v>4.8640634923091124</v>
      </c>
      <c r="C1426" s="44">
        <v>4.8640600000000003</v>
      </c>
      <c r="D1426" s="44">
        <f t="shared" si="45"/>
        <v>6.3640600000000003</v>
      </c>
    </row>
    <row r="1427" spans="1:4" x14ac:dyDescent="0.25">
      <c r="A1427" s="44">
        <v>0.99999942600001623</v>
      </c>
      <c r="B1427" s="44">
        <f t="shared" si="44"/>
        <v>4.8644078143412974</v>
      </c>
      <c r="C1427" s="44">
        <v>4.8644100000000003</v>
      </c>
      <c r="D1427" s="44">
        <f t="shared" si="45"/>
        <v>6.3644100000000003</v>
      </c>
    </row>
    <row r="1428" spans="1:4" x14ac:dyDescent="0.25">
      <c r="A1428" s="44">
        <v>0.99999942700001621</v>
      </c>
      <c r="B1428" s="44">
        <f t="shared" si="44"/>
        <v>4.8647527140540197</v>
      </c>
      <c r="C1428" s="44">
        <v>4.8647499999999999</v>
      </c>
      <c r="D1428" s="44">
        <f t="shared" si="45"/>
        <v>6.3647499999999999</v>
      </c>
    </row>
    <row r="1429" spans="1:4" x14ac:dyDescent="0.25">
      <c r="A1429" s="44">
        <v>0.99999942800001618</v>
      </c>
      <c r="B1429" s="44">
        <f t="shared" si="44"/>
        <v>4.8650981934300956</v>
      </c>
      <c r="C1429" s="44">
        <v>4.8651</v>
      </c>
      <c r="D1429" s="44">
        <f t="shared" si="45"/>
        <v>6.3651</v>
      </c>
    </row>
    <row r="1430" spans="1:4" x14ac:dyDescent="0.25">
      <c r="A1430" s="44">
        <v>0.99999942900001615</v>
      </c>
      <c r="B1430" s="44">
        <f t="shared" si="44"/>
        <v>4.8654442544626244</v>
      </c>
      <c r="C1430" s="44">
        <v>4.8654400000000004</v>
      </c>
      <c r="D1430" s="44">
        <f t="shared" si="45"/>
        <v>6.3654400000000004</v>
      </c>
    </row>
    <row r="1431" spans="1:4" x14ac:dyDescent="0.25">
      <c r="A1431" s="44">
        <v>0.99999943000001612</v>
      </c>
      <c r="B1431" s="44">
        <f t="shared" si="44"/>
        <v>4.8657908991550727</v>
      </c>
      <c r="C1431" s="44">
        <v>4.8657899999999996</v>
      </c>
      <c r="D1431" s="44">
        <f t="shared" si="45"/>
        <v>6.3657899999999996</v>
      </c>
    </row>
    <row r="1432" spans="1:4" x14ac:dyDescent="0.25">
      <c r="A1432" s="44">
        <v>0.99999943100001609</v>
      </c>
      <c r="B1432" s="44">
        <f t="shared" si="44"/>
        <v>4.8661381295213433</v>
      </c>
      <c r="C1432" s="44">
        <v>4.8661399999999997</v>
      </c>
      <c r="D1432" s="44">
        <f t="shared" si="45"/>
        <v>6.3661399999999997</v>
      </c>
    </row>
    <row r="1433" spans="1:4" x14ac:dyDescent="0.25">
      <c r="A1433" s="44">
        <v>0.99999943200001606</v>
      </c>
      <c r="B1433" s="44">
        <f t="shared" si="44"/>
        <v>4.8664859475858409</v>
      </c>
      <c r="C1433" s="44">
        <v>4.8664899999999998</v>
      </c>
      <c r="D1433" s="44">
        <f t="shared" si="45"/>
        <v>6.3664899999999998</v>
      </c>
    </row>
    <row r="1434" spans="1:4" x14ac:dyDescent="0.25">
      <c r="A1434" s="44">
        <v>0.99999943300001604</v>
      </c>
      <c r="B1434" s="44">
        <f t="shared" si="44"/>
        <v>4.8668343553835562</v>
      </c>
      <c r="C1434" s="44">
        <v>4.8668300000000002</v>
      </c>
      <c r="D1434" s="44">
        <f t="shared" si="45"/>
        <v>6.3668300000000002</v>
      </c>
    </row>
    <row r="1435" spans="1:4" x14ac:dyDescent="0.25">
      <c r="A1435" s="44">
        <v>0.99999943400001601</v>
      </c>
      <c r="B1435" s="44">
        <f t="shared" si="44"/>
        <v>4.8671833549601349</v>
      </c>
      <c r="C1435" s="44">
        <v>4.8671800000000003</v>
      </c>
      <c r="D1435" s="44">
        <f t="shared" si="45"/>
        <v>6.3671800000000003</v>
      </c>
    </row>
    <row r="1436" spans="1:4" x14ac:dyDescent="0.25">
      <c r="A1436" s="44">
        <v>0.99999943500001598</v>
      </c>
      <c r="B1436" s="44">
        <f t="shared" si="44"/>
        <v>4.8675329483719505</v>
      </c>
      <c r="C1436" s="44">
        <v>4.8675300000000004</v>
      </c>
      <c r="D1436" s="44">
        <f t="shared" si="45"/>
        <v>6.3675300000000004</v>
      </c>
    </row>
    <row r="1437" spans="1:4" x14ac:dyDescent="0.25">
      <c r="A1437" s="44">
        <v>0.99999943600001595</v>
      </c>
      <c r="B1437" s="44">
        <f t="shared" si="44"/>
        <v>4.867883137686186</v>
      </c>
      <c r="C1437" s="44">
        <v>4.8678800000000004</v>
      </c>
      <c r="D1437" s="44">
        <f t="shared" si="45"/>
        <v>6.3678800000000004</v>
      </c>
    </row>
    <row r="1438" spans="1:4" x14ac:dyDescent="0.25">
      <c r="A1438" s="44">
        <v>0.99999943700001592</v>
      </c>
      <c r="B1438" s="44">
        <f t="shared" si="44"/>
        <v>4.8682339249808999</v>
      </c>
      <c r="C1438" s="44">
        <v>4.8682299999999996</v>
      </c>
      <c r="D1438" s="44">
        <f t="shared" si="45"/>
        <v>6.3682299999999996</v>
      </c>
    </row>
    <row r="1439" spans="1:4" x14ac:dyDescent="0.25">
      <c r="A1439" s="44">
        <v>0.99999943800001589</v>
      </c>
      <c r="B1439" s="44">
        <f t="shared" si="44"/>
        <v>4.8685853123451137</v>
      </c>
      <c r="C1439" s="44">
        <v>4.8685900000000002</v>
      </c>
      <c r="D1439" s="44">
        <f t="shared" si="45"/>
        <v>6.3685900000000002</v>
      </c>
    </row>
    <row r="1440" spans="1:4" x14ac:dyDescent="0.25">
      <c r="A1440" s="44">
        <v>0.99999943900001587</v>
      </c>
      <c r="B1440" s="44">
        <f t="shared" si="44"/>
        <v>4.8689373018788817</v>
      </c>
      <c r="C1440" s="44">
        <v>4.8689400000000003</v>
      </c>
      <c r="D1440" s="44">
        <f t="shared" si="45"/>
        <v>6.3689400000000003</v>
      </c>
    </row>
    <row r="1441" spans="1:4" x14ac:dyDescent="0.25">
      <c r="A1441" s="44">
        <v>0.99999944000001584</v>
      </c>
      <c r="B1441" s="44">
        <f t="shared" si="44"/>
        <v>4.8692898956933757</v>
      </c>
      <c r="C1441" s="44">
        <v>4.8692900000000003</v>
      </c>
      <c r="D1441" s="44">
        <f t="shared" si="45"/>
        <v>6.3692900000000003</v>
      </c>
    </row>
    <row r="1442" spans="1:4" x14ac:dyDescent="0.25">
      <c r="A1442" s="44">
        <v>0.99999944100001581</v>
      </c>
      <c r="B1442" s="44">
        <f t="shared" si="44"/>
        <v>4.8696430959109573</v>
      </c>
      <c r="C1442" s="44">
        <v>4.8696400000000004</v>
      </c>
      <c r="D1442" s="44">
        <f t="shared" si="45"/>
        <v>6.3696400000000004</v>
      </c>
    </row>
    <row r="1443" spans="1:4" x14ac:dyDescent="0.25">
      <c r="A1443" s="44">
        <v>0.99999944200001578</v>
      </c>
      <c r="B1443" s="44">
        <f t="shared" si="44"/>
        <v>4.8699969046652578</v>
      </c>
      <c r="C1443" s="44">
        <v>4.87</v>
      </c>
      <c r="D1443" s="44">
        <f t="shared" si="45"/>
        <v>6.37</v>
      </c>
    </row>
    <row r="1444" spans="1:4" x14ac:dyDescent="0.25">
      <c r="A1444" s="44">
        <v>0.99999944300001575</v>
      </c>
      <c r="B1444" s="44">
        <f t="shared" si="44"/>
        <v>4.870351324101267</v>
      </c>
      <c r="C1444" s="44">
        <v>4.8703500000000002</v>
      </c>
      <c r="D1444" s="44">
        <f t="shared" si="45"/>
        <v>6.3703500000000002</v>
      </c>
    </row>
    <row r="1445" spans="1:4" x14ac:dyDescent="0.25">
      <c r="A1445" s="44">
        <v>0.99999944400001572</v>
      </c>
      <c r="B1445" s="44">
        <f t="shared" si="44"/>
        <v>4.8707063563754032</v>
      </c>
      <c r="C1445" s="44">
        <v>4.8707099999999999</v>
      </c>
      <c r="D1445" s="44">
        <f t="shared" si="45"/>
        <v>6.3707099999999999</v>
      </c>
    </row>
    <row r="1446" spans="1:4" x14ac:dyDescent="0.25">
      <c r="A1446" s="44">
        <v>0.9999994450000157</v>
      </c>
      <c r="B1446" s="44">
        <f t="shared" si="44"/>
        <v>4.8710620036555996</v>
      </c>
      <c r="C1446" s="44">
        <v>4.8710599999999999</v>
      </c>
      <c r="D1446" s="44">
        <f t="shared" si="45"/>
        <v>6.3710599999999999</v>
      </c>
    </row>
    <row r="1447" spans="1:4" x14ac:dyDescent="0.25">
      <c r="A1447" s="44">
        <v>0.99999944600001567</v>
      </c>
      <c r="B1447" s="44">
        <f t="shared" si="44"/>
        <v>4.8714182681213902</v>
      </c>
      <c r="C1447" s="44">
        <v>4.8714199999999996</v>
      </c>
      <c r="D1447" s="44">
        <f t="shared" si="45"/>
        <v>6.3714199999999996</v>
      </c>
    </row>
    <row r="1448" spans="1:4" x14ac:dyDescent="0.25">
      <c r="A1448" s="44">
        <v>0.99999944700001564</v>
      </c>
      <c r="B1448" s="44">
        <f t="shared" si="44"/>
        <v>4.8717751519639849</v>
      </c>
      <c r="C1448" s="44">
        <v>4.8717800000000002</v>
      </c>
      <c r="D1448" s="44">
        <f t="shared" si="45"/>
        <v>6.3717800000000002</v>
      </c>
    </row>
    <row r="1449" spans="1:4" x14ac:dyDescent="0.25">
      <c r="A1449" s="44">
        <v>0.99999944800001561</v>
      </c>
      <c r="B1449" s="44">
        <f t="shared" si="44"/>
        <v>4.8721326573863593</v>
      </c>
      <c r="C1449" s="44">
        <v>4.8721300000000003</v>
      </c>
      <c r="D1449" s="44">
        <f t="shared" si="45"/>
        <v>6.3721300000000003</v>
      </c>
    </row>
    <row r="1450" spans="1:4" x14ac:dyDescent="0.25">
      <c r="A1450" s="44">
        <v>0.99999944900001558</v>
      </c>
      <c r="B1450" s="44">
        <f t="shared" si="44"/>
        <v>4.8724907866033398</v>
      </c>
      <c r="C1450" s="44">
        <v>4.87249</v>
      </c>
      <c r="D1450" s="44">
        <f t="shared" si="45"/>
        <v>6.37249</v>
      </c>
    </row>
    <row r="1451" spans="1:4" x14ac:dyDescent="0.25">
      <c r="A1451" s="44">
        <v>0.99999945000001556</v>
      </c>
      <c r="B1451" s="44">
        <f t="shared" si="44"/>
        <v>4.8728495418416866</v>
      </c>
      <c r="C1451" s="44">
        <v>4.8728499999999997</v>
      </c>
      <c r="D1451" s="44">
        <f t="shared" si="45"/>
        <v>6.3728499999999997</v>
      </c>
    </row>
    <row r="1452" spans="1:4" x14ac:dyDescent="0.25">
      <c r="A1452" s="44">
        <v>0.99999945100001553</v>
      </c>
      <c r="B1452" s="44">
        <f t="shared" si="44"/>
        <v>4.873208925340176</v>
      </c>
      <c r="C1452" s="44">
        <v>4.8732100000000003</v>
      </c>
      <c r="D1452" s="44">
        <f t="shared" si="45"/>
        <v>6.3732100000000003</v>
      </c>
    </row>
    <row r="1453" spans="1:4" x14ac:dyDescent="0.25">
      <c r="A1453" s="44">
        <v>0.9999994520000155</v>
      </c>
      <c r="B1453" s="44">
        <f t="shared" si="44"/>
        <v>4.8735689393496999</v>
      </c>
      <c r="C1453" s="44">
        <v>4.87357</v>
      </c>
      <c r="D1453" s="44">
        <f t="shared" si="45"/>
        <v>6.37357</v>
      </c>
    </row>
    <row r="1454" spans="1:4" x14ac:dyDescent="0.25">
      <c r="A1454" s="44">
        <v>0.99999945300001547</v>
      </c>
      <c r="B1454" s="44">
        <f t="shared" si="44"/>
        <v>4.8739295861333334</v>
      </c>
      <c r="C1454" s="44">
        <v>4.8739299999999997</v>
      </c>
      <c r="D1454" s="44">
        <f t="shared" si="45"/>
        <v>6.3739299999999997</v>
      </c>
    </row>
    <row r="1455" spans="1:4" x14ac:dyDescent="0.25">
      <c r="A1455" s="44">
        <v>0.99999945400001544</v>
      </c>
      <c r="B1455" s="44">
        <f t="shared" si="44"/>
        <v>4.8742908679664492</v>
      </c>
      <c r="C1455" s="44">
        <v>4.8742900000000002</v>
      </c>
      <c r="D1455" s="44">
        <f t="shared" si="45"/>
        <v>6.3742900000000002</v>
      </c>
    </row>
    <row r="1456" spans="1:4" x14ac:dyDescent="0.25">
      <c r="A1456" s="44">
        <v>0.99999945500001541</v>
      </c>
      <c r="B1456" s="44">
        <f t="shared" si="44"/>
        <v>4.87465278713678</v>
      </c>
      <c r="C1456" s="44">
        <v>4.8746499999999999</v>
      </c>
      <c r="D1456" s="44">
        <f t="shared" si="45"/>
        <v>6.3746499999999999</v>
      </c>
    </row>
    <row r="1457" spans="1:4" x14ac:dyDescent="0.25">
      <c r="A1457" s="44">
        <v>0.99999945600001539</v>
      </c>
      <c r="B1457" s="44">
        <f t="shared" si="44"/>
        <v>4.8750153459445311</v>
      </c>
      <c r="C1457" s="44">
        <v>4.8750200000000001</v>
      </c>
      <c r="D1457" s="44">
        <f t="shared" si="45"/>
        <v>6.3750200000000001</v>
      </c>
    </row>
    <row r="1458" spans="1:4" x14ac:dyDescent="0.25">
      <c r="A1458" s="44">
        <v>0.99999945700001536</v>
      </c>
      <c r="B1458" s="44">
        <f t="shared" si="44"/>
        <v>4.8753785467024562</v>
      </c>
      <c r="C1458" s="44">
        <v>4.8753799999999998</v>
      </c>
      <c r="D1458" s="44">
        <f t="shared" si="45"/>
        <v>6.3753799999999998</v>
      </c>
    </row>
    <row r="1459" spans="1:4" x14ac:dyDescent="0.25">
      <c r="A1459" s="44">
        <v>0.99999945800001533</v>
      </c>
      <c r="B1459" s="44">
        <f t="shared" si="44"/>
        <v>4.8757423917359555</v>
      </c>
      <c r="C1459" s="44">
        <v>4.8757400000000004</v>
      </c>
      <c r="D1459" s="44">
        <f t="shared" si="45"/>
        <v>6.3757400000000004</v>
      </c>
    </row>
    <row r="1460" spans="1:4" x14ac:dyDescent="0.25">
      <c r="A1460" s="44">
        <v>0.9999994590000153</v>
      </c>
      <c r="B1460" s="44">
        <f t="shared" si="44"/>
        <v>4.8761068833831684</v>
      </c>
      <c r="C1460" s="44">
        <v>4.8761099999999997</v>
      </c>
      <c r="D1460" s="44">
        <f t="shared" si="45"/>
        <v>6.3761099999999997</v>
      </c>
    </row>
    <row r="1461" spans="1:4" x14ac:dyDescent="0.25">
      <c r="A1461" s="44">
        <v>0.99999946000001527</v>
      </c>
      <c r="B1461" s="44">
        <f t="shared" si="44"/>
        <v>4.8764720239950687</v>
      </c>
      <c r="C1461" s="44">
        <v>4.8764700000000003</v>
      </c>
      <c r="D1461" s="44">
        <f t="shared" si="45"/>
        <v>6.3764700000000003</v>
      </c>
    </row>
    <row r="1462" spans="1:4" x14ac:dyDescent="0.25">
      <c r="A1462" s="44">
        <v>0.99999946100001524</v>
      </c>
      <c r="B1462" s="44">
        <f t="shared" si="44"/>
        <v>4.876837815935553</v>
      </c>
      <c r="C1462" s="44">
        <v>4.8768399999999996</v>
      </c>
      <c r="D1462" s="44">
        <f t="shared" si="45"/>
        <v>6.3768399999999996</v>
      </c>
    </row>
    <row r="1463" spans="1:4" x14ac:dyDescent="0.25">
      <c r="A1463" s="44">
        <v>0.99999946200001522</v>
      </c>
      <c r="B1463" s="44">
        <f t="shared" si="44"/>
        <v>4.8772042615815412</v>
      </c>
      <c r="C1463" s="44">
        <v>4.8772000000000002</v>
      </c>
      <c r="D1463" s="44">
        <f t="shared" si="45"/>
        <v>6.3772000000000002</v>
      </c>
    </row>
    <row r="1464" spans="1:4" x14ac:dyDescent="0.25">
      <c r="A1464" s="44">
        <v>0.99999946300001519</v>
      </c>
      <c r="B1464" s="44">
        <f t="shared" si="44"/>
        <v>4.8775713633230691</v>
      </c>
      <c r="C1464" s="44">
        <v>4.8775700000000004</v>
      </c>
      <c r="D1464" s="44">
        <f t="shared" si="45"/>
        <v>6.3775700000000004</v>
      </c>
    </row>
    <row r="1465" spans="1:4" x14ac:dyDescent="0.25">
      <c r="A1465" s="44">
        <v>0.99999946400001516</v>
      </c>
      <c r="B1465" s="44">
        <f t="shared" si="44"/>
        <v>4.8779391235633884</v>
      </c>
      <c r="C1465" s="44">
        <v>4.8779399999999997</v>
      </c>
      <c r="D1465" s="44">
        <f t="shared" si="45"/>
        <v>6.3779399999999997</v>
      </c>
    </row>
    <row r="1466" spans="1:4" x14ac:dyDescent="0.25">
      <c r="A1466" s="44">
        <v>0.99999946500001513</v>
      </c>
      <c r="B1466" s="44">
        <f t="shared" si="44"/>
        <v>4.878307544719064</v>
      </c>
      <c r="C1466" s="44">
        <v>4.8783099999999999</v>
      </c>
      <c r="D1466" s="44">
        <f t="shared" si="45"/>
        <v>6.3783099999999999</v>
      </c>
    </row>
    <row r="1467" spans="1:4" x14ac:dyDescent="0.25">
      <c r="A1467" s="44">
        <v>0.9999994660000151</v>
      </c>
      <c r="B1467" s="44">
        <f t="shared" si="44"/>
        <v>4.8786766292200703</v>
      </c>
      <c r="C1467" s="44">
        <v>4.8786800000000001</v>
      </c>
      <c r="D1467" s="44">
        <f t="shared" si="45"/>
        <v>6.3786800000000001</v>
      </c>
    </row>
    <row r="1468" spans="1:4" x14ac:dyDescent="0.25">
      <c r="A1468" s="44">
        <v>0.99999946700001507</v>
      </c>
      <c r="B1468" s="44">
        <f t="shared" si="44"/>
        <v>4.8790463795098962</v>
      </c>
      <c r="C1468" s="44">
        <v>4.8790500000000003</v>
      </c>
      <c r="D1468" s="44">
        <f t="shared" si="45"/>
        <v>6.3790500000000003</v>
      </c>
    </row>
    <row r="1469" spans="1:4" x14ac:dyDescent="0.25">
      <c r="A1469" s="44">
        <v>0.99999946800001505</v>
      </c>
      <c r="B1469" s="44">
        <f t="shared" si="44"/>
        <v>4.8794167980456358</v>
      </c>
      <c r="C1469" s="44">
        <v>4.8794199999999996</v>
      </c>
      <c r="D1469" s="44">
        <f t="shared" si="45"/>
        <v>6.3794199999999996</v>
      </c>
    </row>
    <row r="1470" spans="1:4" x14ac:dyDescent="0.25">
      <c r="A1470" s="44">
        <v>0.99999946900001502</v>
      </c>
      <c r="B1470" s="44">
        <f t="shared" si="44"/>
        <v>4.879787887298102</v>
      </c>
      <c r="C1470" s="44">
        <v>4.8797899999999998</v>
      </c>
      <c r="D1470" s="44">
        <f t="shared" si="45"/>
        <v>6.3797899999999998</v>
      </c>
    </row>
    <row r="1471" spans="1:4" x14ac:dyDescent="0.25">
      <c r="A1471" s="44">
        <v>0.99999947000001499</v>
      </c>
      <c r="B1471" s="44">
        <f t="shared" si="44"/>
        <v>4.8801596497519251</v>
      </c>
      <c r="C1471" s="44">
        <v>4.8801600000000001</v>
      </c>
      <c r="D1471" s="44">
        <f t="shared" si="45"/>
        <v>6.3801600000000001</v>
      </c>
    </row>
    <row r="1472" spans="1:4" x14ac:dyDescent="0.25">
      <c r="A1472" s="44">
        <v>0.99999947100001496</v>
      </c>
      <c r="B1472" s="44">
        <f t="shared" si="44"/>
        <v>4.8805320879056477</v>
      </c>
      <c r="C1472" s="44">
        <v>4.8805300000000003</v>
      </c>
      <c r="D1472" s="44">
        <f t="shared" si="45"/>
        <v>6.3805300000000003</v>
      </c>
    </row>
    <row r="1473" spans="1:4" x14ac:dyDescent="0.25">
      <c r="A1473" s="44">
        <v>0.99999947200001493</v>
      </c>
      <c r="B1473" s="44">
        <f t="shared" ref="B1473:B1536" si="46">NORMSINV(A1473)</f>
        <v>4.8809052042718406</v>
      </c>
      <c r="C1473" s="44">
        <v>4.8809100000000001</v>
      </c>
      <c r="D1473" s="44">
        <f t="shared" ref="D1473:D1536" si="47">C1473+1.5</f>
        <v>6.3809100000000001</v>
      </c>
    </row>
    <row r="1474" spans="1:4" x14ac:dyDescent="0.25">
      <c r="A1474" s="44">
        <v>0.9999994730000149</v>
      </c>
      <c r="B1474" s="44">
        <f t="shared" si="46"/>
        <v>4.8812790013772061</v>
      </c>
      <c r="C1474" s="44">
        <v>4.8812800000000003</v>
      </c>
      <c r="D1474" s="44">
        <f t="shared" si="47"/>
        <v>6.3812800000000003</v>
      </c>
    </row>
    <row r="1475" spans="1:4" x14ac:dyDescent="0.25">
      <c r="A1475" s="44">
        <v>0.99999947400001488</v>
      </c>
      <c r="B1475" s="44">
        <f t="shared" si="46"/>
        <v>4.8816534817626787</v>
      </c>
      <c r="C1475" s="44">
        <v>4.8816499999999996</v>
      </c>
      <c r="D1475" s="44">
        <f t="shared" si="47"/>
        <v>6.3816499999999996</v>
      </c>
    </row>
    <row r="1476" spans="1:4" x14ac:dyDescent="0.25">
      <c r="A1476" s="44">
        <v>0.99999947500001485</v>
      </c>
      <c r="B1476" s="44">
        <f t="shared" si="46"/>
        <v>4.8820286479835344</v>
      </c>
      <c r="C1476" s="44">
        <v>4.8820300000000003</v>
      </c>
      <c r="D1476" s="44">
        <f t="shared" si="47"/>
        <v>6.3820300000000003</v>
      </c>
    </row>
    <row r="1477" spans="1:4" x14ac:dyDescent="0.25">
      <c r="A1477" s="44">
        <v>0.99999947600001482</v>
      </c>
      <c r="B1477" s="44">
        <f t="shared" si="46"/>
        <v>4.8824045026095071</v>
      </c>
      <c r="C1477" s="44">
        <v>4.8823999999999996</v>
      </c>
      <c r="D1477" s="44">
        <f t="shared" si="47"/>
        <v>6.3823999999999996</v>
      </c>
    </row>
    <row r="1478" spans="1:4" x14ac:dyDescent="0.25">
      <c r="A1478" s="44">
        <v>0.99999947700001479</v>
      </c>
      <c r="B1478" s="44">
        <f t="shared" si="46"/>
        <v>4.882781048224885</v>
      </c>
      <c r="C1478" s="44">
        <v>4.8827800000000003</v>
      </c>
      <c r="D1478" s="44">
        <f t="shared" si="47"/>
        <v>6.3827800000000003</v>
      </c>
    </row>
    <row r="1479" spans="1:4" x14ac:dyDescent="0.25">
      <c r="A1479" s="44">
        <v>0.99999947800001476</v>
      </c>
      <c r="B1479" s="44">
        <f t="shared" si="46"/>
        <v>4.8831582874286354</v>
      </c>
      <c r="C1479" s="44">
        <v>4.8831600000000002</v>
      </c>
      <c r="D1479" s="44">
        <f t="shared" si="47"/>
        <v>6.3831600000000002</v>
      </c>
    </row>
    <row r="1480" spans="1:4" x14ac:dyDescent="0.25">
      <c r="A1480" s="44">
        <v>0.99999947900001473</v>
      </c>
      <c r="B1480" s="44">
        <f t="shared" si="46"/>
        <v>4.8835362228345023</v>
      </c>
      <c r="C1480" s="44">
        <v>4.88354</v>
      </c>
      <c r="D1480" s="44">
        <f t="shared" si="47"/>
        <v>6.38354</v>
      </c>
    </row>
    <row r="1481" spans="1:4" x14ac:dyDescent="0.25">
      <c r="A1481" s="44">
        <v>0.99999948000001471</v>
      </c>
      <c r="B1481" s="44">
        <f t="shared" si="46"/>
        <v>4.8839148570711295</v>
      </c>
      <c r="C1481" s="44">
        <v>4.8839100000000002</v>
      </c>
      <c r="D1481" s="44">
        <f t="shared" si="47"/>
        <v>6.3839100000000002</v>
      </c>
    </row>
    <row r="1482" spans="1:4" x14ac:dyDescent="0.25">
      <c r="A1482" s="44">
        <v>0.99999948100001468</v>
      </c>
      <c r="B1482" s="44">
        <f t="shared" si="46"/>
        <v>4.8842941927821695</v>
      </c>
      <c r="C1482" s="44">
        <v>4.88429</v>
      </c>
      <c r="D1482" s="44">
        <f t="shared" si="47"/>
        <v>6.38429</v>
      </c>
    </row>
    <row r="1483" spans="1:4" x14ac:dyDescent="0.25">
      <c r="A1483" s="44">
        <v>0.99999948200001465</v>
      </c>
      <c r="B1483" s="44">
        <f t="shared" si="46"/>
        <v>4.8846742326263994</v>
      </c>
      <c r="C1483" s="44">
        <v>4.8846699999999998</v>
      </c>
      <c r="D1483" s="44">
        <f t="shared" si="47"/>
        <v>6.3846699999999998</v>
      </c>
    </row>
    <row r="1484" spans="1:4" x14ac:dyDescent="0.25">
      <c r="A1484" s="44">
        <v>0.99999948300001462</v>
      </c>
      <c r="B1484" s="44">
        <f t="shared" si="46"/>
        <v>4.8850549792778368</v>
      </c>
      <c r="C1484" s="44">
        <v>4.8850499999999997</v>
      </c>
      <c r="D1484" s="44">
        <f t="shared" si="47"/>
        <v>6.3850499999999997</v>
      </c>
    </row>
    <row r="1485" spans="1:4" x14ac:dyDescent="0.25">
      <c r="A1485" s="44">
        <v>0.99999948400001459</v>
      </c>
      <c r="B1485" s="44">
        <f t="shared" si="46"/>
        <v>4.8854364354258601</v>
      </c>
      <c r="C1485" s="44">
        <v>4.88544</v>
      </c>
      <c r="D1485" s="44">
        <f t="shared" si="47"/>
        <v>6.38544</v>
      </c>
    </row>
    <row r="1486" spans="1:4" x14ac:dyDescent="0.25">
      <c r="A1486" s="44">
        <v>0.99999948500001457</v>
      </c>
      <c r="B1486" s="44">
        <f t="shared" si="46"/>
        <v>4.8858186037753137</v>
      </c>
      <c r="C1486" s="44">
        <v>4.8858199999999998</v>
      </c>
      <c r="D1486" s="44">
        <f t="shared" si="47"/>
        <v>6.3858199999999998</v>
      </c>
    </row>
    <row r="1487" spans="1:4" x14ac:dyDescent="0.25">
      <c r="A1487" s="44">
        <v>0.99999948600001454</v>
      </c>
      <c r="B1487" s="44">
        <f t="shared" si="46"/>
        <v>4.8862014870466535</v>
      </c>
      <c r="C1487" s="44">
        <v>4.8861999999999997</v>
      </c>
      <c r="D1487" s="44">
        <f t="shared" si="47"/>
        <v>6.3861999999999997</v>
      </c>
    </row>
    <row r="1488" spans="1:4" x14ac:dyDescent="0.25">
      <c r="A1488" s="44">
        <v>0.99999948700001451</v>
      </c>
      <c r="B1488" s="44">
        <f t="shared" si="46"/>
        <v>4.8865850879760355</v>
      </c>
      <c r="C1488" s="44">
        <v>4.88659</v>
      </c>
      <c r="D1488" s="44">
        <f t="shared" si="47"/>
        <v>6.38659</v>
      </c>
    </row>
    <row r="1489" spans="1:4" x14ac:dyDescent="0.25">
      <c r="A1489" s="44">
        <v>0.99999948800001448</v>
      </c>
      <c r="B1489" s="44">
        <f t="shared" si="46"/>
        <v>4.8869694093154612</v>
      </c>
      <c r="C1489" s="44">
        <v>4.8869699999999998</v>
      </c>
      <c r="D1489" s="44">
        <f t="shared" si="47"/>
        <v>6.3869699999999998</v>
      </c>
    </row>
    <row r="1490" spans="1:4" x14ac:dyDescent="0.25">
      <c r="A1490" s="44">
        <v>0.99999948900001445</v>
      </c>
      <c r="B1490" s="44">
        <f t="shared" si="46"/>
        <v>4.8873544538328897</v>
      </c>
      <c r="C1490" s="44">
        <v>4.8873499999999996</v>
      </c>
      <c r="D1490" s="44">
        <f t="shared" si="47"/>
        <v>6.3873499999999996</v>
      </c>
    </row>
    <row r="1491" spans="1:4" x14ac:dyDescent="0.25">
      <c r="A1491" s="44">
        <v>0.99999949000001442</v>
      </c>
      <c r="B1491" s="44">
        <f t="shared" si="46"/>
        <v>4.8877402243123633</v>
      </c>
      <c r="C1491" s="44">
        <v>4.88774</v>
      </c>
      <c r="D1491" s="44">
        <f t="shared" si="47"/>
        <v>6.38774</v>
      </c>
    </row>
    <row r="1492" spans="1:4" x14ac:dyDescent="0.25">
      <c r="A1492" s="44">
        <v>0.9999994910000144</v>
      </c>
      <c r="B1492" s="44">
        <f t="shared" si="46"/>
        <v>4.8881267235541381</v>
      </c>
      <c r="C1492" s="44">
        <v>4.8881300000000003</v>
      </c>
      <c r="D1492" s="44">
        <f t="shared" si="47"/>
        <v>6.3881300000000003</v>
      </c>
    </row>
    <row r="1493" spans="1:4" x14ac:dyDescent="0.25">
      <c r="A1493" s="44">
        <v>0.99999949200001437</v>
      </c>
      <c r="B1493" s="44">
        <f t="shared" si="46"/>
        <v>4.8885139543748037</v>
      </c>
      <c r="C1493" s="44">
        <v>4.8885100000000001</v>
      </c>
      <c r="D1493" s="44">
        <f t="shared" si="47"/>
        <v>6.3885100000000001</v>
      </c>
    </row>
    <row r="1494" spans="1:4" x14ac:dyDescent="0.25">
      <c r="A1494" s="44">
        <v>0.99999949300001434</v>
      </c>
      <c r="B1494" s="44">
        <f t="shared" si="46"/>
        <v>4.8889019196074113</v>
      </c>
      <c r="C1494" s="44">
        <v>4.8888999999999996</v>
      </c>
      <c r="D1494" s="44">
        <f t="shared" si="47"/>
        <v>6.3888999999999996</v>
      </c>
    </row>
    <row r="1495" spans="1:4" x14ac:dyDescent="0.25">
      <c r="A1495" s="44">
        <v>0.99999949400001431</v>
      </c>
      <c r="B1495" s="44">
        <f t="shared" si="46"/>
        <v>4.8892906221016066</v>
      </c>
      <c r="C1495" s="44">
        <v>4.8892899999999999</v>
      </c>
      <c r="D1495" s="44">
        <f t="shared" si="47"/>
        <v>6.3892899999999999</v>
      </c>
    </row>
    <row r="1496" spans="1:4" x14ac:dyDescent="0.25">
      <c r="A1496" s="44">
        <v>0.99999949500001428</v>
      </c>
      <c r="B1496" s="44">
        <f t="shared" si="46"/>
        <v>4.8896800647237555</v>
      </c>
      <c r="C1496" s="44">
        <v>4.8896800000000002</v>
      </c>
      <c r="D1496" s="44">
        <f t="shared" si="47"/>
        <v>6.3896800000000002</v>
      </c>
    </row>
    <row r="1497" spans="1:4" x14ac:dyDescent="0.25">
      <c r="A1497" s="44">
        <v>0.99999949600001425</v>
      </c>
      <c r="B1497" s="44">
        <f t="shared" si="46"/>
        <v>4.8900702503570832</v>
      </c>
      <c r="C1497" s="44">
        <v>4.8900699999999997</v>
      </c>
      <c r="D1497" s="44">
        <f t="shared" si="47"/>
        <v>6.3900699999999997</v>
      </c>
    </row>
    <row r="1498" spans="1:4" x14ac:dyDescent="0.25">
      <c r="A1498" s="44">
        <v>0.99999949700001423</v>
      </c>
      <c r="B1498" s="44">
        <f t="shared" si="46"/>
        <v>4.8904611819017969</v>
      </c>
      <c r="C1498" s="44">
        <v>4.89046</v>
      </c>
      <c r="D1498" s="44">
        <f t="shared" si="47"/>
        <v>6.39046</v>
      </c>
    </row>
    <row r="1499" spans="1:4" x14ac:dyDescent="0.25">
      <c r="A1499" s="44">
        <v>0.9999994980000142</v>
      </c>
      <c r="B1499" s="44">
        <f t="shared" si="46"/>
        <v>4.890852862275227</v>
      </c>
      <c r="C1499" s="44">
        <v>4.8908500000000004</v>
      </c>
      <c r="D1499" s="44">
        <f t="shared" si="47"/>
        <v>6.3908500000000004</v>
      </c>
    </row>
    <row r="1500" spans="1:4" x14ac:dyDescent="0.25">
      <c r="A1500" s="44">
        <v>0.99999949900001417</v>
      </c>
      <c r="B1500" s="44">
        <f t="shared" si="46"/>
        <v>4.8912452944119629</v>
      </c>
      <c r="C1500" s="44">
        <v>4.8912500000000003</v>
      </c>
      <c r="D1500" s="44">
        <f t="shared" si="47"/>
        <v>6.3912500000000003</v>
      </c>
    </row>
    <row r="1501" spans="1:4" x14ac:dyDescent="0.25">
      <c r="A1501" s="44">
        <v>0.99999950000001414</v>
      </c>
      <c r="B1501" s="44">
        <f t="shared" si="46"/>
        <v>4.8916384812639819</v>
      </c>
      <c r="C1501" s="44">
        <v>4.8916399999999998</v>
      </c>
      <c r="D1501" s="44">
        <f t="shared" si="47"/>
        <v>6.3916399999999998</v>
      </c>
    </row>
    <row r="1502" spans="1:4" x14ac:dyDescent="0.25">
      <c r="A1502" s="44">
        <v>0.99999950100001411</v>
      </c>
      <c r="B1502" s="44">
        <f t="shared" si="46"/>
        <v>4.8920324258007977</v>
      </c>
      <c r="C1502" s="44">
        <v>4.8920300000000001</v>
      </c>
      <c r="D1502" s="44">
        <f t="shared" si="47"/>
        <v>6.3920300000000001</v>
      </c>
    </row>
    <row r="1503" spans="1:4" x14ac:dyDescent="0.25">
      <c r="A1503" s="44">
        <v>0.99999950200001408</v>
      </c>
      <c r="B1503" s="44">
        <f t="shared" si="46"/>
        <v>4.892427131009593</v>
      </c>
      <c r="C1503" s="44">
        <v>4.8924300000000001</v>
      </c>
      <c r="D1503" s="44">
        <f t="shared" si="47"/>
        <v>6.3924300000000001</v>
      </c>
    </row>
    <row r="1504" spans="1:4" x14ac:dyDescent="0.25">
      <c r="A1504" s="44">
        <v>0.99999950300001406</v>
      </c>
      <c r="B1504" s="44">
        <f t="shared" si="46"/>
        <v>4.8928225998953607</v>
      </c>
      <c r="C1504" s="44">
        <v>4.8928200000000004</v>
      </c>
      <c r="D1504" s="44">
        <f t="shared" si="47"/>
        <v>6.3928200000000004</v>
      </c>
    </row>
    <row r="1505" spans="1:4" x14ac:dyDescent="0.25">
      <c r="A1505" s="44">
        <v>0.99999950400001403</v>
      </c>
      <c r="B1505" s="44">
        <f t="shared" si="46"/>
        <v>4.8932188354810506</v>
      </c>
      <c r="C1505" s="44">
        <v>4.8932200000000003</v>
      </c>
      <c r="D1505" s="44">
        <f t="shared" si="47"/>
        <v>6.3932200000000003</v>
      </c>
    </row>
    <row r="1506" spans="1:4" x14ac:dyDescent="0.25">
      <c r="A1506" s="44">
        <v>0.999999505000014</v>
      </c>
      <c r="B1506" s="44">
        <f t="shared" si="46"/>
        <v>4.8936158408077119</v>
      </c>
      <c r="C1506" s="44">
        <v>4.8936200000000003</v>
      </c>
      <c r="D1506" s="44">
        <f t="shared" si="47"/>
        <v>6.3936200000000003</v>
      </c>
    </row>
    <row r="1507" spans="1:4" x14ac:dyDescent="0.25">
      <c r="A1507" s="44">
        <v>0.99999950600001397</v>
      </c>
      <c r="B1507" s="44">
        <f t="shared" si="46"/>
        <v>4.8940136189346326</v>
      </c>
      <c r="C1507" s="44">
        <v>4.8940099999999997</v>
      </c>
      <c r="D1507" s="44">
        <f t="shared" si="47"/>
        <v>6.3940099999999997</v>
      </c>
    </row>
    <row r="1508" spans="1:4" x14ac:dyDescent="0.25">
      <c r="A1508" s="44">
        <v>0.99999950700001394</v>
      </c>
      <c r="B1508" s="44">
        <f t="shared" si="46"/>
        <v>4.8944121729394929</v>
      </c>
      <c r="C1508" s="44">
        <v>4.8944099999999997</v>
      </c>
      <c r="D1508" s="44">
        <f t="shared" si="47"/>
        <v>6.3944099999999997</v>
      </c>
    </row>
    <row r="1509" spans="1:4" x14ac:dyDescent="0.25">
      <c r="A1509" s="44">
        <v>0.99999950800001391</v>
      </c>
      <c r="B1509" s="44">
        <f t="shared" si="46"/>
        <v>4.8948115059185113</v>
      </c>
      <c r="C1509" s="44">
        <v>4.8948099999999997</v>
      </c>
      <c r="D1509" s="44">
        <f t="shared" si="47"/>
        <v>6.3948099999999997</v>
      </c>
    </row>
    <row r="1510" spans="1:4" x14ac:dyDescent="0.25">
      <c r="A1510" s="44">
        <v>0.99999950900001389</v>
      </c>
      <c r="B1510" s="44">
        <f t="shared" si="46"/>
        <v>4.8952116209865952</v>
      </c>
      <c r="C1510" s="44">
        <v>4.8952099999999996</v>
      </c>
      <c r="D1510" s="44">
        <f t="shared" si="47"/>
        <v>6.3952099999999996</v>
      </c>
    </row>
    <row r="1511" spans="1:4" x14ac:dyDescent="0.25">
      <c r="A1511" s="44">
        <v>0.99999951000001386</v>
      </c>
      <c r="B1511" s="44">
        <f t="shared" si="46"/>
        <v>4.8956125212774859</v>
      </c>
      <c r="C1511" s="44">
        <v>4.8956099999999996</v>
      </c>
      <c r="D1511" s="44">
        <f t="shared" si="47"/>
        <v>6.3956099999999996</v>
      </c>
    </row>
    <row r="1512" spans="1:4" x14ac:dyDescent="0.25">
      <c r="A1512" s="44">
        <v>0.99999951100001383</v>
      </c>
      <c r="B1512" s="44">
        <f t="shared" si="46"/>
        <v>4.8960142099439219</v>
      </c>
      <c r="C1512" s="44">
        <v>4.8960100000000004</v>
      </c>
      <c r="D1512" s="44">
        <f t="shared" si="47"/>
        <v>6.3960100000000004</v>
      </c>
    </row>
    <row r="1513" spans="1:4" x14ac:dyDescent="0.25">
      <c r="A1513" s="44">
        <v>0.9999995120000138</v>
      </c>
      <c r="B1513" s="44">
        <f t="shared" si="46"/>
        <v>4.8964166901577819</v>
      </c>
      <c r="C1513" s="44">
        <v>4.89642</v>
      </c>
      <c r="D1513" s="44">
        <f t="shared" si="47"/>
        <v>6.39642</v>
      </c>
    </row>
    <row r="1514" spans="1:4" x14ac:dyDescent="0.25">
      <c r="A1514" s="44">
        <v>0.99999951300001377</v>
      </c>
      <c r="B1514" s="44">
        <f t="shared" si="46"/>
        <v>4.896819965110252</v>
      </c>
      <c r="C1514" s="44">
        <v>4.89682</v>
      </c>
      <c r="D1514" s="44">
        <f t="shared" si="47"/>
        <v>6.39682</v>
      </c>
    </row>
    <row r="1515" spans="1:4" x14ac:dyDescent="0.25">
      <c r="A1515" s="44">
        <v>0.99999951400001375</v>
      </c>
      <c r="B1515" s="44">
        <f t="shared" si="46"/>
        <v>4.8972240380119736</v>
      </c>
      <c r="C1515" s="44">
        <v>4.8972199999999999</v>
      </c>
      <c r="D1515" s="44">
        <f t="shared" si="47"/>
        <v>6.3972199999999999</v>
      </c>
    </row>
    <row r="1516" spans="1:4" x14ac:dyDescent="0.25">
      <c r="A1516" s="44">
        <v>0.99999951500001372</v>
      </c>
      <c r="B1516" s="44">
        <f t="shared" si="46"/>
        <v>4.8976289120932037</v>
      </c>
      <c r="C1516" s="44">
        <v>4.8976300000000004</v>
      </c>
      <c r="D1516" s="44">
        <f t="shared" si="47"/>
        <v>6.3976300000000004</v>
      </c>
    </row>
    <row r="1517" spans="1:4" x14ac:dyDescent="0.25">
      <c r="A1517" s="44">
        <v>0.99999951600001369</v>
      </c>
      <c r="B1517" s="44">
        <f t="shared" si="46"/>
        <v>4.8980345906039844</v>
      </c>
      <c r="C1517" s="44">
        <v>4.8980300000000003</v>
      </c>
      <c r="D1517" s="44">
        <f t="shared" si="47"/>
        <v>6.3980300000000003</v>
      </c>
    </row>
    <row r="1518" spans="1:4" x14ac:dyDescent="0.25">
      <c r="A1518" s="44">
        <v>0.99999951700001366</v>
      </c>
      <c r="B1518" s="44">
        <f t="shared" si="46"/>
        <v>4.8984410768142945</v>
      </c>
      <c r="C1518" s="44">
        <v>4.8984399999999999</v>
      </c>
      <c r="D1518" s="44">
        <f t="shared" si="47"/>
        <v>6.3984399999999999</v>
      </c>
    </row>
    <row r="1519" spans="1:4" x14ac:dyDescent="0.25">
      <c r="A1519" s="44">
        <v>0.99999951800001363</v>
      </c>
      <c r="B1519" s="44">
        <f t="shared" si="46"/>
        <v>4.8988483740142144</v>
      </c>
      <c r="C1519" s="44">
        <v>4.8988500000000004</v>
      </c>
      <c r="D1519" s="44">
        <f t="shared" si="47"/>
        <v>6.3988500000000004</v>
      </c>
    </row>
    <row r="1520" spans="1:4" x14ac:dyDescent="0.25">
      <c r="A1520" s="44">
        <v>0.9999995190000136</v>
      </c>
      <c r="B1520" s="44">
        <f t="shared" si="46"/>
        <v>4.8992564855141039</v>
      </c>
      <c r="C1520" s="44">
        <v>4.8992599999999999</v>
      </c>
      <c r="D1520" s="44">
        <f t="shared" si="47"/>
        <v>6.3992599999999999</v>
      </c>
    </row>
    <row r="1521" spans="1:4" x14ac:dyDescent="0.25">
      <c r="A1521" s="44">
        <v>0.99999952000001358</v>
      </c>
      <c r="B1521" s="44">
        <f t="shared" si="46"/>
        <v>4.8996654146447511</v>
      </c>
      <c r="C1521" s="44">
        <v>4.8996700000000004</v>
      </c>
      <c r="D1521" s="44">
        <f t="shared" si="47"/>
        <v>6.3996700000000004</v>
      </c>
    </row>
    <row r="1522" spans="1:4" x14ac:dyDescent="0.25">
      <c r="A1522" s="44">
        <v>0.99999952100001355</v>
      </c>
      <c r="B1522" s="44">
        <f t="shared" si="46"/>
        <v>4.900075164757558</v>
      </c>
      <c r="C1522" s="44">
        <v>4.90008</v>
      </c>
      <c r="D1522" s="44">
        <f t="shared" si="47"/>
        <v>6.40008</v>
      </c>
    </row>
    <row r="1523" spans="1:4" x14ac:dyDescent="0.25">
      <c r="A1523" s="44">
        <v>0.99999952200001352</v>
      </c>
      <c r="B1523" s="44">
        <f t="shared" si="46"/>
        <v>4.9004857392246981</v>
      </c>
      <c r="C1523" s="44">
        <v>4.9004899999999996</v>
      </c>
      <c r="D1523" s="44">
        <f t="shared" si="47"/>
        <v>6.4004899999999996</v>
      </c>
    </row>
    <row r="1524" spans="1:4" x14ac:dyDescent="0.25">
      <c r="A1524" s="44">
        <v>0.99999952300001349</v>
      </c>
      <c r="B1524" s="44">
        <f t="shared" si="46"/>
        <v>4.9008971414393008</v>
      </c>
      <c r="C1524" s="44">
        <v>4.9009</v>
      </c>
      <c r="D1524" s="44">
        <f t="shared" si="47"/>
        <v>6.4009</v>
      </c>
    </row>
    <row r="1525" spans="1:4" x14ac:dyDescent="0.25">
      <c r="A1525" s="44">
        <v>0.99999952400001346</v>
      </c>
      <c r="B1525" s="44">
        <f t="shared" si="46"/>
        <v>4.9013093748156189</v>
      </c>
      <c r="C1525" s="44">
        <v>4.9013099999999996</v>
      </c>
      <c r="D1525" s="44">
        <f t="shared" si="47"/>
        <v>6.4013099999999996</v>
      </c>
    </row>
    <row r="1526" spans="1:4" x14ac:dyDescent="0.25">
      <c r="A1526" s="44">
        <v>0.99999952500001343</v>
      </c>
      <c r="B1526" s="44">
        <f t="shared" si="46"/>
        <v>4.9017224427892057</v>
      </c>
      <c r="C1526" s="44">
        <v>4.9017200000000001</v>
      </c>
      <c r="D1526" s="44">
        <f t="shared" si="47"/>
        <v>6.4017200000000001</v>
      </c>
    </row>
    <row r="1527" spans="1:4" x14ac:dyDescent="0.25">
      <c r="A1527" s="44">
        <v>0.99999952600001341</v>
      </c>
      <c r="B1527" s="44">
        <f t="shared" si="46"/>
        <v>4.9021363488170886</v>
      </c>
      <c r="C1527" s="44">
        <v>4.9021400000000002</v>
      </c>
      <c r="D1527" s="44">
        <f t="shared" si="47"/>
        <v>6.4021400000000002</v>
      </c>
    </row>
    <row r="1528" spans="1:4" x14ac:dyDescent="0.25">
      <c r="A1528" s="44">
        <v>0.99999952700001338</v>
      </c>
      <c r="B1528" s="44">
        <f t="shared" si="46"/>
        <v>4.9025510963779642</v>
      </c>
      <c r="C1528" s="44">
        <v>4.9025499999999997</v>
      </c>
      <c r="D1528" s="44">
        <f t="shared" si="47"/>
        <v>6.4025499999999997</v>
      </c>
    </row>
    <row r="1529" spans="1:4" x14ac:dyDescent="0.25">
      <c r="A1529" s="44">
        <v>0.99999952800001335</v>
      </c>
      <c r="B1529" s="44">
        <f t="shared" si="46"/>
        <v>4.9029666889723611</v>
      </c>
      <c r="C1529" s="44">
        <v>4.9029699999999998</v>
      </c>
      <c r="D1529" s="44">
        <f t="shared" si="47"/>
        <v>6.4029699999999998</v>
      </c>
    </row>
    <row r="1530" spans="1:4" x14ac:dyDescent="0.25">
      <c r="A1530" s="44">
        <v>0.99999952900001332</v>
      </c>
      <c r="B1530" s="44">
        <f t="shared" si="46"/>
        <v>4.9033831301228421</v>
      </c>
      <c r="C1530" s="44">
        <v>4.9033800000000003</v>
      </c>
      <c r="D1530" s="44">
        <f t="shared" si="47"/>
        <v>6.4033800000000003</v>
      </c>
    </row>
    <row r="1531" spans="1:4" x14ac:dyDescent="0.25">
      <c r="A1531" s="44">
        <v>0.99999953000001329</v>
      </c>
      <c r="B1531" s="44">
        <f t="shared" si="46"/>
        <v>4.903800423374169</v>
      </c>
      <c r="C1531" s="44">
        <v>4.9038000000000004</v>
      </c>
      <c r="D1531" s="44">
        <f t="shared" si="47"/>
        <v>6.4038000000000004</v>
      </c>
    </row>
    <row r="1532" spans="1:4" x14ac:dyDescent="0.25">
      <c r="A1532" s="44">
        <v>0.99999953100001326</v>
      </c>
      <c r="B1532" s="44">
        <f t="shared" si="46"/>
        <v>4.9042185722935079</v>
      </c>
      <c r="C1532" s="44">
        <v>4.9042199999999996</v>
      </c>
      <c r="D1532" s="44">
        <f t="shared" si="47"/>
        <v>6.4042199999999996</v>
      </c>
    </row>
    <row r="1533" spans="1:4" x14ac:dyDescent="0.25">
      <c r="A1533" s="44">
        <v>0.99999953200001324</v>
      </c>
      <c r="B1533" s="44">
        <f t="shared" si="46"/>
        <v>4.9046375804706157</v>
      </c>
      <c r="C1533" s="44">
        <v>4.9046399999999997</v>
      </c>
      <c r="D1533" s="44">
        <f t="shared" si="47"/>
        <v>6.4046399999999997</v>
      </c>
    </row>
    <row r="1534" spans="1:4" x14ac:dyDescent="0.25">
      <c r="A1534" s="44">
        <v>0.99999953300001321</v>
      </c>
      <c r="B1534" s="44">
        <f t="shared" si="46"/>
        <v>4.9050574515180223</v>
      </c>
      <c r="C1534" s="44">
        <v>4.9050599999999998</v>
      </c>
      <c r="D1534" s="44">
        <f t="shared" si="47"/>
        <v>6.4050599999999998</v>
      </c>
    </row>
    <row r="1535" spans="1:4" x14ac:dyDescent="0.25">
      <c r="A1535" s="44">
        <v>0.99999953400001318</v>
      </c>
      <c r="B1535" s="44">
        <f t="shared" si="46"/>
        <v>4.9054781890712347</v>
      </c>
      <c r="C1535" s="44">
        <v>4.9054799999999998</v>
      </c>
      <c r="D1535" s="44">
        <f t="shared" si="47"/>
        <v>6.4054799999999998</v>
      </c>
    </row>
    <row r="1536" spans="1:4" x14ac:dyDescent="0.25">
      <c r="A1536" s="44">
        <v>0.99999953500001315</v>
      </c>
      <c r="B1536" s="44">
        <f t="shared" si="46"/>
        <v>4.9058997967889271</v>
      </c>
      <c r="C1536" s="44">
        <v>4.9058999999999999</v>
      </c>
      <c r="D1536" s="44">
        <f t="shared" si="47"/>
        <v>6.4058999999999999</v>
      </c>
    </row>
    <row r="1537" spans="1:4" x14ac:dyDescent="0.25">
      <c r="A1537" s="44">
        <v>0.99999953600001312</v>
      </c>
      <c r="B1537" s="44">
        <f t="shared" ref="B1537:B1600" si="48">NORMSINV(A1537)</f>
        <v>4.9063222783531435</v>
      </c>
      <c r="C1537" s="44">
        <v>4.90632</v>
      </c>
      <c r="D1537" s="44">
        <f t="shared" ref="D1537:D1600" si="49">C1537+1.5</f>
        <v>6.40632</v>
      </c>
    </row>
    <row r="1538" spans="1:4" x14ac:dyDescent="0.25">
      <c r="A1538" s="44">
        <v>0.99999953700001309</v>
      </c>
      <c r="B1538" s="44">
        <f t="shared" si="48"/>
        <v>4.9067456374694931</v>
      </c>
      <c r="C1538" s="44">
        <v>4.9067499999999997</v>
      </c>
      <c r="D1538" s="44">
        <f t="shared" si="49"/>
        <v>6.4067499999999997</v>
      </c>
    </row>
    <row r="1539" spans="1:4" x14ac:dyDescent="0.25">
      <c r="A1539" s="44">
        <v>0.99999953800001307</v>
      </c>
      <c r="B1539" s="44">
        <f t="shared" si="48"/>
        <v>4.9071698778673518</v>
      </c>
      <c r="C1539" s="44">
        <v>4.9071699999999998</v>
      </c>
      <c r="D1539" s="44">
        <f t="shared" si="49"/>
        <v>6.4071699999999998</v>
      </c>
    </row>
    <row r="1540" spans="1:4" x14ac:dyDescent="0.25">
      <c r="A1540" s="44">
        <v>0.99999953900001304</v>
      </c>
      <c r="B1540" s="44">
        <f t="shared" si="48"/>
        <v>4.907595003300071</v>
      </c>
      <c r="C1540" s="44">
        <v>4.9076000000000004</v>
      </c>
      <c r="D1540" s="44">
        <f t="shared" si="49"/>
        <v>6.4076000000000004</v>
      </c>
    </row>
    <row r="1541" spans="1:4" x14ac:dyDescent="0.25">
      <c r="A1541" s="44">
        <v>0.99999954000001301</v>
      </c>
      <c r="B1541" s="44">
        <f t="shared" si="48"/>
        <v>4.9080210175451873</v>
      </c>
      <c r="C1541" s="44">
        <v>4.9080199999999996</v>
      </c>
      <c r="D1541" s="44">
        <f t="shared" si="49"/>
        <v>6.4080199999999996</v>
      </c>
    </row>
    <row r="1542" spans="1:4" x14ac:dyDescent="0.25">
      <c r="A1542" s="44">
        <v>0.99999954100001298</v>
      </c>
      <c r="B1542" s="44">
        <f t="shared" si="48"/>
        <v>4.9084479244046131</v>
      </c>
      <c r="C1542" s="44">
        <v>4.9084500000000002</v>
      </c>
      <c r="D1542" s="44">
        <f t="shared" si="49"/>
        <v>6.4084500000000002</v>
      </c>
    </row>
    <row r="1543" spans="1:4" x14ac:dyDescent="0.25">
      <c r="A1543" s="44">
        <v>0.99999954200001295</v>
      </c>
      <c r="B1543" s="44">
        <f t="shared" si="48"/>
        <v>4.9088757277048725</v>
      </c>
      <c r="C1543" s="44">
        <v>4.9088799999999999</v>
      </c>
      <c r="D1543" s="44">
        <f t="shared" si="49"/>
        <v>6.4088799999999999</v>
      </c>
    </row>
    <row r="1544" spans="1:4" x14ac:dyDescent="0.25">
      <c r="A1544" s="44">
        <v>0.99999954300001292</v>
      </c>
      <c r="B1544" s="44">
        <f t="shared" si="48"/>
        <v>4.9093044312972962</v>
      </c>
      <c r="C1544" s="44">
        <v>4.9093</v>
      </c>
      <c r="D1544" s="44">
        <f t="shared" si="49"/>
        <v>6.4093</v>
      </c>
    </row>
    <row r="1545" spans="1:4" x14ac:dyDescent="0.25">
      <c r="A1545" s="44">
        <v>0.9999995440000129</v>
      </c>
      <c r="B1545" s="44">
        <f t="shared" si="48"/>
        <v>4.9097340390582502</v>
      </c>
      <c r="C1545" s="44">
        <v>4.9097299999999997</v>
      </c>
      <c r="D1545" s="44">
        <f t="shared" si="49"/>
        <v>6.4097299999999997</v>
      </c>
    </row>
    <row r="1546" spans="1:4" x14ac:dyDescent="0.25">
      <c r="A1546" s="44">
        <v>0.99999954500001287</v>
      </c>
      <c r="B1546" s="44">
        <f t="shared" si="48"/>
        <v>4.910164554889338</v>
      </c>
      <c r="C1546" s="44">
        <v>4.9101600000000003</v>
      </c>
      <c r="D1546" s="44">
        <f t="shared" si="49"/>
        <v>6.4101600000000003</v>
      </c>
    </row>
    <row r="1547" spans="1:4" x14ac:dyDescent="0.25">
      <c r="A1547" s="44">
        <v>0.99999954600001284</v>
      </c>
      <c r="B1547" s="44">
        <f t="shared" si="48"/>
        <v>4.9105959827176369</v>
      </c>
      <c r="C1547" s="44">
        <v>4.9105999999999996</v>
      </c>
      <c r="D1547" s="44">
        <f t="shared" si="49"/>
        <v>6.4105999999999996</v>
      </c>
    </row>
    <row r="1548" spans="1:4" x14ac:dyDescent="0.25">
      <c r="A1548" s="44">
        <v>0.99999954700001281</v>
      </c>
      <c r="B1548" s="44">
        <f t="shared" si="48"/>
        <v>4.9110283264959111</v>
      </c>
      <c r="C1548" s="44">
        <v>4.9110300000000002</v>
      </c>
      <c r="D1548" s="44">
        <f t="shared" si="49"/>
        <v>6.4110300000000002</v>
      </c>
    </row>
    <row r="1549" spans="1:4" x14ac:dyDescent="0.25">
      <c r="A1549" s="44">
        <v>0.99999954800001278</v>
      </c>
      <c r="B1549" s="44">
        <f t="shared" si="48"/>
        <v>4.911461590202844</v>
      </c>
      <c r="C1549" s="44">
        <v>4.9114599999999999</v>
      </c>
      <c r="D1549" s="44">
        <f t="shared" si="49"/>
        <v>6.4114599999999999</v>
      </c>
    </row>
    <row r="1550" spans="1:4" x14ac:dyDescent="0.25">
      <c r="A1550" s="44">
        <v>0.99999954900001276</v>
      </c>
      <c r="B1550" s="44">
        <f t="shared" si="48"/>
        <v>4.9118957778432542</v>
      </c>
      <c r="C1550" s="44">
        <v>4.9119000000000002</v>
      </c>
      <c r="D1550" s="44">
        <f t="shared" si="49"/>
        <v>6.4119000000000002</v>
      </c>
    </row>
    <row r="1551" spans="1:4" x14ac:dyDescent="0.25">
      <c r="A1551" s="44">
        <v>0.99999955000001273</v>
      </c>
      <c r="B1551" s="44">
        <f t="shared" si="48"/>
        <v>4.9123308934483401</v>
      </c>
      <c r="C1551" s="44">
        <v>4.9123299999999999</v>
      </c>
      <c r="D1551" s="44">
        <f t="shared" si="49"/>
        <v>6.4123299999999999</v>
      </c>
    </row>
    <row r="1552" spans="1:4" x14ac:dyDescent="0.25">
      <c r="A1552" s="44">
        <v>0.9999995510000127</v>
      </c>
      <c r="B1552" s="44">
        <f t="shared" si="48"/>
        <v>4.9127669410759056</v>
      </c>
      <c r="C1552" s="44">
        <v>4.9127700000000001</v>
      </c>
      <c r="D1552" s="44">
        <f t="shared" si="49"/>
        <v>6.4127700000000001</v>
      </c>
    </row>
    <row r="1553" spans="1:4" x14ac:dyDescent="0.25">
      <c r="A1553" s="44">
        <v>0.99999955200001267</v>
      </c>
      <c r="B1553" s="44">
        <f t="shared" si="48"/>
        <v>4.9132039248105919</v>
      </c>
      <c r="C1553" s="44">
        <v>4.9131999999999998</v>
      </c>
      <c r="D1553" s="44">
        <f t="shared" si="49"/>
        <v>6.4131999999999998</v>
      </c>
    </row>
    <row r="1554" spans="1:4" x14ac:dyDescent="0.25">
      <c r="A1554" s="44">
        <v>0.99999955300001264</v>
      </c>
      <c r="B1554" s="44">
        <f t="shared" si="48"/>
        <v>4.9136418487641222</v>
      </c>
      <c r="C1554" s="44">
        <v>4.91364</v>
      </c>
      <c r="D1554" s="44">
        <f t="shared" si="49"/>
        <v>6.41364</v>
      </c>
    </row>
    <row r="1555" spans="1:4" x14ac:dyDescent="0.25">
      <c r="A1555" s="44">
        <v>0.99999955400001261</v>
      </c>
      <c r="B1555" s="44">
        <f t="shared" si="48"/>
        <v>4.9140807170755378</v>
      </c>
      <c r="C1555" s="44">
        <v>4.9140800000000002</v>
      </c>
      <c r="D1555" s="44">
        <f t="shared" si="49"/>
        <v>6.4140800000000002</v>
      </c>
    </row>
    <row r="1556" spans="1:4" x14ac:dyDescent="0.25">
      <c r="A1556" s="44">
        <v>0.99999955500001259</v>
      </c>
      <c r="B1556" s="44">
        <f t="shared" si="48"/>
        <v>4.9145205339114444</v>
      </c>
      <c r="C1556" s="44">
        <v>4.9145200000000004</v>
      </c>
      <c r="D1556" s="44">
        <f t="shared" si="49"/>
        <v>6.4145200000000004</v>
      </c>
    </row>
    <row r="1557" spans="1:4" x14ac:dyDescent="0.25">
      <c r="A1557" s="44">
        <v>0.99999955600001256</v>
      </c>
      <c r="B1557" s="44">
        <f t="shared" si="48"/>
        <v>4.9149613034662574</v>
      </c>
      <c r="C1557" s="44">
        <v>4.9149599999999998</v>
      </c>
      <c r="D1557" s="44">
        <f t="shared" si="49"/>
        <v>6.4149599999999998</v>
      </c>
    </row>
    <row r="1558" spans="1:4" x14ac:dyDescent="0.25">
      <c r="A1558" s="44">
        <v>0.99999955700001253</v>
      </c>
      <c r="B1558" s="44">
        <f t="shared" si="48"/>
        <v>4.9154030299624472</v>
      </c>
      <c r="C1558" s="44">
        <v>4.9154</v>
      </c>
      <c r="D1558" s="44">
        <f t="shared" si="49"/>
        <v>6.4154</v>
      </c>
    </row>
    <row r="1559" spans="1:4" x14ac:dyDescent="0.25">
      <c r="A1559" s="44">
        <v>0.9999995580000125</v>
      </c>
      <c r="B1559" s="44">
        <f t="shared" si="48"/>
        <v>4.9158457176507948</v>
      </c>
      <c r="C1559" s="44">
        <v>4.9158499999999998</v>
      </c>
      <c r="D1559" s="44">
        <f t="shared" si="49"/>
        <v>6.4158499999999998</v>
      </c>
    </row>
    <row r="1560" spans="1:4" x14ac:dyDescent="0.25">
      <c r="A1560" s="44">
        <v>0.99999955900001247</v>
      </c>
      <c r="B1560" s="44">
        <f t="shared" si="48"/>
        <v>4.9162893708106479</v>
      </c>
      <c r="C1560" s="44">
        <v>4.91629</v>
      </c>
      <c r="D1560" s="44">
        <f t="shared" si="49"/>
        <v>6.41629</v>
      </c>
    </row>
    <row r="1561" spans="1:4" x14ac:dyDescent="0.25">
      <c r="A1561" s="44">
        <v>0.99999956000001244</v>
      </c>
      <c r="B1561" s="44">
        <f t="shared" si="48"/>
        <v>4.9167339937501726</v>
      </c>
      <c r="C1561" s="44">
        <v>4.9167300000000003</v>
      </c>
      <c r="D1561" s="44">
        <f t="shared" si="49"/>
        <v>6.4167300000000003</v>
      </c>
    </row>
    <row r="1562" spans="1:4" x14ac:dyDescent="0.25">
      <c r="A1562" s="44">
        <v>0.99999956100001242</v>
      </c>
      <c r="B1562" s="44">
        <f t="shared" si="48"/>
        <v>4.917179590806616</v>
      </c>
      <c r="C1562" s="44">
        <v>4.9171800000000001</v>
      </c>
      <c r="D1562" s="44">
        <f t="shared" si="49"/>
        <v>6.4171800000000001</v>
      </c>
    </row>
    <row r="1563" spans="1:4" x14ac:dyDescent="0.25">
      <c r="A1563" s="44">
        <v>0.99999956200001239</v>
      </c>
      <c r="B1563" s="44">
        <f t="shared" si="48"/>
        <v>4.9176261663465688</v>
      </c>
      <c r="C1563" s="44">
        <v>4.9176299999999999</v>
      </c>
      <c r="D1563" s="44">
        <f t="shared" si="49"/>
        <v>6.4176299999999999</v>
      </c>
    </row>
    <row r="1564" spans="1:4" x14ac:dyDescent="0.25">
      <c r="A1564" s="44">
        <v>0.99999956300001236</v>
      </c>
      <c r="B1564" s="44">
        <f t="shared" si="48"/>
        <v>4.9180737247662369</v>
      </c>
      <c r="C1564" s="44">
        <v>4.9180700000000002</v>
      </c>
      <c r="D1564" s="44">
        <f t="shared" si="49"/>
        <v>6.4180700000000002</v>
      </c>
    </row>
    <row r="1565" spans="1:4" x14ac:dyDescent="0.25">
      <c r="A1565" s="44">
        <v>0.99999956400001233</v>
      </c>
      <c r="B1565" s="44">
        <f t="shared" si="48"/>
        <v>4.9185222704916995</v>
      </c>
      <c r="C1565" s="44">
        <v>4.91852</v>
      </c>
      <c r="D1565" s="44">
        <f t="shared" si="49"/>
        <v>6.41852</v>
      </c>
    </row>
    <row r="1566" spans="1:4" x14ac:dyDescent="0.25">
      <c r="A1566" s="44">
        <v>0.9999995650000123</v>
      </c>
      <c r="B1566" s="44">
        <f t="shared" si="48"/>
        <v>4.9189718079791902</v>
      </c>
      <c r="C1566" s="44">
        <v>4.9189699999999998</v>
      </c>
      <c r="D1566" s="44">
        <f t="shared" si="49"/>
        <v>6.4189699999999998</v>
      </c>
    </row>
    <row r="1567" spans="1:4" x14ac:dyDescent="0.25">
      <c r="A1567" s="44">
        <v>0.99999956600001227</v>
      </c>
      <c r="B1567" s="44">
        <f t="shared" si="48"/>
        <v>4.9194223417153733</v>
      </c>
      <c r="C1567" s="44">
        <v>4.9194199999999997</v>
      </c>
      <c r="D1567" s="44">
        <f t="shared" si="49"/>
        <v>6.4194199999999997</v>
      </c>
    </row>
    <row r="1568" spans="1:4" x14ac:dyDescent="0.25">
      <c r="A1568" s="44">
        <v>0.99999956700001225</v>
      </c>
      <c r="B1568" s="44">
        <f t="shared" si="48"/>
        <v>4.9198738762176122</v>
      </c>
      <c r="C1568" s="44">
        <v>4.9198700000000004</v>
      </c>
      <c r="D1568" s="44">
        <f t="shared" si="49"/>
        <v>6.4198700000000004</v>
      </c>
    </row>
    <row r="1569" spans="1:4" x14ac:dyDescent="0.25">
      <c r="A1569" s="44">
        <v>0.99999956800001222</v>
      </c>
      <c r="B1569" s="44">
        <f t="shared" si="48"/>
        <v>4.9203264160342632</v>
      </c>
      <c r="C1569" s="44">
        <v>4.9203299999999999</v>
      </c>
      <c r="D1569" s="44">
        <f t="shared" si="49"/>
        <v>6.4203299999999999</v>
      </c>
    </row>
    <row r="1570" spans="1:4" x14ac:dyDescent="0.25">
      <c r="A1570" s="44">
        <v>0.99999956900001219</v>
      </c>
      <c r="B1570" s="44">
        <f t="shared" si="48"/>
        <v>4.920779965744952</v>
      </c>
      <c r="C1570" s="44">
        <v>4.9207799999999997</v>
      </c>
      <c r="D1570" s="44">
        <f t="shared" si="49"/>
        <v>6.4207799999999997</v>
      </c>
    </row>
    <row r="1571" spans="1:4" x14ac:dyDescent="0.25">
      <c r="A1571" s="44">
        <v>0.99999957000001216</v>
      </c>
      <c r="B1571" s="44">
        <f t="shared" si="48"/>
        <v>4.921234529960862</v>
      </c>
      <c r="C1571" s="44">
        <v>4.9212300000000004</v>
      </c>
      <c r="D1571" s="44">
        <f t="shared" si="49"/>
        <v>6.4212300000000004</v>
      </c>
    </row>
    <row r="1572" spans="1:4" x14ac:dyDescent="0.25">
      <c r="A1572" s="44">
        <v>0.99999957100001213</v>
      </c>
      <c r="B1572" s="44">
        <f t="shared" si="48"/>
        <v>4.9216901133250328</v>
      </c>
      <c r="C1572" s="44">
        <v>4.9216899999999999</v>
      </c>
      <c r="D1572" s="44">
        <f t="shared" si="49"/>
        <v>6.4216899999999999</v>
      </c>
    </row>
    <row r="1573" spans="1:4" x14ac:dyDescent="0.25">
      <c r="A1573" s="44">
        <v>0.9999995720000121</v>
      </c>
      <c r="B1573" s="44">
        <f t="shared" si="48"/>
        <v>4.9221467205126546</v>
      </c>
      <c r="C1573" s="44">
        <v>4.9221500000000002</v>
      </c>
      <c r="D1573" s="44">
        <f t="shared" si="49"/>
        <v>6.4221500000000002</v>
      </c>
    </row>
    <row r="1574" spans="1:4" x14ac:dyDescent="0.25">
      <c r="A1574" s="44">
        <v>0.99999957300001208</v>
      </c>
      <c r="B1574" s="44">
        <f t="shared" si="48"/>
        <v>4.9226043562313491</v>
      </c>
      <c r="C1574" s="44">
        <v>4.9226000000000001</v>
      </c>
      <c r="D1574" s="44">
        <f t="shared" si="49"/>
        <v>6.4226000000000001</v>
      </c>
    </row>
    <row r="1575" spans="1:4" x14ac:dyDescent="0.25">
      <c r="A1575" s="44">
        <v>0.99999957400001205</v>
      </c>
      <c r="B1575" s="44">
        <f t="shared" si="48"/>
        <v>4.9230630252215022</v>
      </c>
      <c r="C1575" s="44">
        <v>4.9230600000000004</v>
      </c>
      <c r="D1575" s="44">
        <f t="shared" si="49"/>
        <v>6.4230600000000004</v>
      </c>
    </row>
    <row r="1576" spans="1:4" x14ac:dyDescent="0.25">
      <c r="A1576" s="44">
        <v>0.99999957500001202</v>
      </c>
      <c r="B1576" s="44">
        <f t="shared" si="48"/>
        <v>4.9235227322565391</v>
      </c>
      <c r="C1576" s="44">
        <v>4.9235199999999999</v>
      </c>
      <c r="D1576" s="44">
        <f t="shared" si="49"/>
        <v>6.4235199999999999</v>
      </c>
    </row>
    <row r="1577" spans="1:4" x14ac:dyDescent="0.25">
      <c r="A1577" s="44">
        <v>0.99999957600001199</v>
      </c>
      <c r="B1577" s="44">
        <f t="shared" si="48"/>
        <v>4.9239834821432513</v>
      </c>
      <c r="C1577" s="44">
        <v>4.9239800000000002</v>
      </c>
      <c r="D1577" s="44">
        <f t="shared" si="49"/>
        <v>6.4239800000000002</v>
      </c>
    </row>
    <row r="1578" spans="1:4" x14ac:dyDescent="0.25">
      <c r="A1578" s="44">
        <v>0.99999957700001196</v>
      </c>
      <c r="B1578" s="44">
        <f t="shared" si="48"/>
        <v>4.9244452797221054</v>
      </c>
      <c r="C1578" s="44">
        <v>4.9244500000000002</v>
      </c>
      <c r="D1578" s="44">
        <f t="shared" si="49"/>
        <v>6.4244500000000002</v>
      </c>
    </row>
    <row r="1579" spans="1:4" x14ac:dyDescent="0.25">
      <c r="A1579" s="44">
        <v>0.99999957800001193</v>
      </c>
      <c r="B1579" s="44">
        <f t="shared" si="48"/>
        <v>4.9249081298675526</v>
      </c>
      <c r="C1579" s="44">
        <v>4.9249099999999997</v>
      </c>
      <c r="D1579" s="44">
        <f t="shared" si="49"/>
        <v>6.4249099999999997</v>
      </c>
    </row>
    <row r="1580" spans="1:4" x14ac:dyDescent="0.25">
      <c r="A1580" s="44">
        <v>0.99999957900001191</v>
      </c>
      <c r="B1580" s="44">
        <f t="shared" si="48"/>
        <v>4.9253720374883603</v>
      </c>
      <c r="C1580" s="44">
        <v>4.92537</v>
      </c>
      <c r="D1580" s="44">
        <f t="shared" si="49"/>
        <v>6.42537</v>
      </c>
    </row>
    <row r="1581" spans="1:4" x14ac:dyDescent="0.25">
      <c r="A1581" s="44">
        <v>0.99999958000001188</v>
      </c>
      <c r="B1581" s="44">
        <f t="shared" si="48"/>
        <v>4.9258370075279272</v>
      </c>
      <c r="C1581" s="44">
        <v>4.92584</v>
      </c>
      <c r="D1581" s="44">
        <f t="shared" si="49"/>
        <v>6.42584</v>
      </c>
    </row>
    <row r="1582" spans="1:4" x14ac:dyDescent="0.25">
      <c r="A1582" s="44">
        <v>0.99999958100001185</v>
      </c>
      <c r="B1582" s="44">
        <f t="shared" si="48"/>
        <v>4.9263030449646115</v>
      </c>
      <c r="C1582" s="44">
        <v>4.9263000000000003</v>
      </c>
      <c r="D1582" s="44">
        <f t="shared" si="49"/>
        <v>6.4263000000000003</v>
      </c>
    </row>
    <row r="1583" spans="1:4" x14ac:dyDescent="0.25">
      <c r="A1583" s="44">
        <v>0.99999958200001182</v>
      </c>
      <c r="B1583" s="44">
        <f t="shared" si="48"/>
        <v>4.9267701548120675</v>
      </c>
      <c r="C1583" s="44">
        <v>4.9267700000000003</v>
      </c>
      <c r="D1583" s="44">
        <f t="shared" si="49"/>
        <v>6.4267700000000003</v>
      </c>
    </row>
    <row r="1584" spans="1:4" x14ac:dyDescent="0.25">
      <c r="A1584" s="44">
        <v>0.99999958300001179</v>
      </c>
      <c r="B1584" s="44">
        <f t="shared" si="48"/>
        <v>4.9272383421195736</v>
      </c>
      <c r="C1584" s="44">
        <v>4.9272400000000003</v>
      </c>
      <c r="D1584" s="44">
        <f t="shared" si="49"/>
        <v>6.4272400000000003</v>
      </c>
    </row>
    <row r="1585" spans="1:4" x14ac:dyDescent="0.25">
      <c r="A1585" s="44">
        <v>0.99999958400001177</v>
      </c>
      <c r="B1585" s="44">
        <f t="shared" si="48"/>
        <v>4.9277076119723748</v>
      </c>
      <c r="C1585" s="44">
        <v>4.9277100000000003</v>
      </c>
      <c r="D1585" s="44">
        <f t="shared" si="49"/>
        <v>6.4277100000000003</v>
      </c>
    </row>
    <row r="1586" spans="1:4" x14ac:dyDescent="0.25">
      <c r="A1586" s="44">
        <v>0.99999958500001174</v>
      </c>
      <c r="B1586" s="44">
        <f t="shared" si="48"/>
        <v>4.9281779694920358</v>
      </c>
      <c r="C1586" s="44">
        <v>4.9281800000000002</v>
      </c>
      <c r="D1586" s="44">
        <f t="shared" si="49"/>
        <v>6.4281800000000002</v>
      </c>
    </row>
    <row r="1587" spans="1:4" x14ac:dyDescent="0.25">
      <c r="A1587" s="44">
        <v>0.99999958600001171</v>
      </c>
      <c r="B1587" s="44">
        <f t="shared" si="48"/>
        <v>4.9286494198367725</v>
      </c>
      <c r="C1587" s="44">
        <v>4.9286500000000002</v>
      </c>
      <c r="D1587" s="44">
        <f t="shared" si="49"/>
        <v>6.4286500000000002</v>
      </c>
    </row>
    <row r="1588" spans="1:4" x14ac:dyDescent="0.25">
      <c r="A1588" s="44">
        <v>0.99999958700001168</v>
      </c>
      <c r="B1588" s="44">
        <f t="shared" si="48"/>
        <v>4.9291219682018088</v>
      </c>
      <c r="C1588" s="44">
        <v>4.9291200000000002</v>
      </c>
      <c r="D1588" s="44">
        <f t="shared" si="49"/>
        <v>6.4291200000000002</v>
      </c>
    </row>
    <row r="1589" spans="1:4" x14ac:dyDescent="0.25">
      <c r="A1589" s="44">
        <v>0.99999958800001165</v>
      </c>
      <c r="B1589" s="44">
        <f t="shared" si="48"/>
        <v>4.9295956198197404</v>
      </c>
      <c r="C1589" s="44">
        <v>4.9295999999999998</v>
      </c>
      <c r="D1589" s="44">
        <f t="shared" si="49"/>
        <v>6.4295999999999998</v>
      </c>
    </row>
    <row r="1590" spans="1:4" x14ac:dyDescent="0.25">
      <c r="A1590" s="44">
        <v>0.99999958900001162</v>
      </c>
      <c r="B1590" s="44">
        <f t="shared" si="48"/>
        <v>4.9300703799608891</v>
      </c>
      <c r="C1590" s="44">
        <v>4.9300699999999997</v>
      </c>
      <c r="D1590" s="44">
        <f t="shared" si="49"/>
        <v>6.4300699999999997</v>
      </c>
    </row>
    <row r="1591" spans="1:4" x14ac:dyDescent="0.25">
      <c r="A1591" s="44">
        <v>0.9999995900000116</v>
      </c>
      <c r="B1591" s="44">
        <f t="shared" si="48"/>
        <v>4.9305462539336622</v>
      </c>
      <c r="C1591" s="44">
        <v>4.9305500000000002</v>
      </c>
      <c r="D1591" s="44">
        <f t="shared" si="49"/>
        <v>6.4305500000000002</v>
      </c>
    </row>
    <row r="1592" spans="1:4" x14ac:dyDescent="0.25">
      <c r="A1592" s="44">
        <v>0.99999959100001157</v>
      </c>
      <c r="B1592" s="44">
        <f t="shared" si="48"/>
        <v>4.9310232470849336</v>
      </c>
      <c r="C1592" s="44">
        <v>4.9310200000000002</v>
      </c>
      <c r="D1592" s="44">
        <f t="shared" si="49"/>
        <v>6.4310200000000002</v>
      </c>
    </row>
    <row r="1593" spans="1:4" x14ac:dyDescent="0.25">
      <c r="A1593" s="44">
        <v>0.99999959200001154</v>
      </c>
      <c r="B1593" s="44">
        <f t="shared" si="48"/>
        <v>4.9315013648004067</v>
      </c>
      <c r="C1593" s="44">
        <v>4.9314999999999998</v>
      </c>
      <c r="D1593" s="44">
        <f t="shared" si="49"/>
        <v>6.4314999999999998</v>
      </c>
    </row>
    <row r="1594" spans="1:4" x14ac:dyDescent="0.25">
      <c r="A1594" s="44">
        <v>0.99999959300001151</v>
      </c>
      <c r="B1594" s="44">
        <f t="shared" si="48"/>
        <v>4.9319806125049963</v>
      </c>
      <c r="C1594" s="44">
        <v>4.9319800000000003</v>
      </c>
      <c r="D1594" s="44">
        <f t="shared" si="49"/>
        <v>6.4319800000000003</v>
      </c>
    </row>
    <row r="1595" spans="1:4" x14ac:dyDescent="0.25">
      <c r="A1595" s="44">
        <v>0.99999959400001148</v>
      </c>
      <c r="B1595" s="44">
        <f t="shared" si="48"/>
        <v>4.9324609956632166</v>
      </c>
      <c r="C1595" s="44">
        <v>4.9324599999999998</v>
      </c>
      <c r="D1595" s="44">
        <f t="shared" si="49"/>
        <v>6.4324599999999998</v>
      </c>
    </row>
    <row r="1596" spans="1:4" x14ac:dyDescent="0.25">
      <c r="A1596" s="44">
        <v>0.99999959500001145</v>
      </c>
      <c r="B1596" s="44">
        <f t="shared" si="48"/>
        <v>4.9329425197795604</v>
      </c>
      <c r="C1596" s="44">
        <v>4.9329400000000003</v>
      </c>
      <c r="D1596" s="44">
        <f t="shared" si="49"/>
        <v>6.4329400000000003</v>
      </c>
    </row>
    <row r="1597" spans="1:4" x14ac:dyDescent="0.25">
      <c r="A1597" s="44">
        <v>0.99999959600001143</v>
      </c>
      <c r="B1597" s="44">
        <f t="shared" si="48"/>
        <v>4.9334251903988928</v>
      </c>
      <c r="C1597" s="44">
        <v>4.9334300000000004</v>
      </c>
      <c r="D1597" s="44">
        <f t="shared" si="49"/>
        <v>6.4334300000000004</v>
      </c>
    </row>
    <row r="1598" spans="1:4" x14ac:dyDescent="0.25">
      <c r="A1598" s="44">
        <v>0.9999995970000114</v>
      </c>
      <c r="B1598" s="44">
        <f t="shared" si="48"/>
        <v>4.9339090131068541</v>
      </c>
      <c r="C1598" s="44">
        <v>4.93391</v>
      </c>
      <c r="D1598" s="44">
        <f t="shared" si="49"/>
        <v>6.43391</v>
      </c>
    </row>
    <row r="1599" spans="1:4" x14ac:dyDescent="0.25">
      <c r="A1599" s="44">
        <v>0.99999959800001137</v>
      </c>
      <c r="B1599" s="44">
        <f t="shared" si="48"/>
        <v>4.9343939935302519</v>
      </c>
      <c r="C1599" s="44">
        <v>4.9343899999999996</v>
      </c>
      <c r="D1599" s="44">
        <f t="shared" si="49"/>
        <v>6.4343899999999996</v>
      </c>
    </row>
    <row r="1600" spans="1:4" x14ac:dyDescent="0.25">
      <c r="A1600" s="44">
        <v>0.99999959900001134</v>
      </c>
      <c r="B1600" s="44">
        <f t="shared" si="48"/>
        <v>4.9348801373374789</v>
      </c>
      <c r="C1600" s="44">
        <v>4.9348799999999997</v>
      </c>
      <c r="D1600" s="44">
        <f t="shared" si="49"/>
        <v>6.4348799999999997</v>
      </c>
    </row>
    <row r="1601" spans="1:4" x14ac:dyDescent="0.25">
      <c r="A1601" s="44">
        <v>0.99999960000001131</v>
      </c>
      <c r="B1601" s="44">
        <f t="shared" ref="B1601:B1664" si="50">NORMSINV(A1601)</f>
        <v>4.9353674502389193</v>
      </c>
      <c r="C1601" s="44">
        <v>4.9353699999999998</v>
      </c>
      <c r="D1601" s="44">
        <f t="shared" ref="D1601:D1664" si="51">C1601+1.5</f>
        <v>6.4353699999999998</v>
      </c>
    </row>
    <row r="1602" spans="1:4" x14ac:dyDescent="0.25">
      <c r="A1602" s="44">
        <v>0.99999960100001128</v>
      </c>
      <c r="B1602" s="44">
        <f t="shared" si="50"/>
        <v>4.9358559379873608</v>
      </c>
      <c r="C1602" s="44">
        <v>4.9358599999999999</v>
      </c>
      <c r="D1602" s="44">
        <f t="shared" si="51"/>
        <v>6.4358599999999999</v>
      </c>
    </row>
    <row r="1603" spans="1:4" x14ac:dyDescent="0.25">
      <c r="A1603" s="44">
        <v>0.99999960200001126</v>
      </c>
      <c r="B1603" s="44">
        <f t="shared" si="50"/>
        <v>4.9363456063784286</v>
      </c>
      <c r="C1603" s="44">
        <v>4.93635</v>
      </c>
      <c r="D1603" s="44">
        <f t="shared" si="51"/>
        <v>6.43635</v>
      </c>
    </row>
    <row r="1604" spans="1:4" x14ac:dyDescent="0.25">
      <c r="A1604" s="44">
        <v>0.99999960300001123</v>
      </c>
      <c r="B1604" s="44">
        <f t="shared" si="50"/>
        <v>4.9368364612510032</v>
      </c>
      <c r="C1604" s="44">
        <v>4.9368400000000001</v>
      </c>
      <c r="D1604" s="44">
        <f t="shared" si="51"/>
        <v>6.4368400000000001</v>
      </c>
    </row>
    <row r="1605" spans="1:4" x14ac:dyDescent="0.25">
      <c r="A1605" s="44">
        <v>0.9999996040000112</v>
      </c>
      <c r="B1605" s="44">
        <f t="shared" si="50"/>
        <v>4.9373285084876546</v>
      </c>
      <c r="C1605" s="44">
        <v>4.9373300000000002</v>
      </c>
      <c r="D1605" s="44">
        <f t="shared" si="51"/>
        <v>6.4373300000000002</v>
      </c>
    </row>
    <row r="1606" spans="1:4" x14ac:dyDescent="0.25">
      <c r="A1606" s="44">
        <v>0.99999960500001117</v>
      </c>
      <c r="B1606" s="44">
        <f t="shared" si="50"/>
        <v>4.9378217540150873</v>
      </c>
      <c r="C1606" s="44">
        <v>4.9378200000000003</v>
      </c>
      <c r="D1606" s="44">
        <f t="shared" si="51"/>
        <v>6.4378200000000003</v>
      </c>
    </row>
    <row r="1607" spans="1:4" x14ac:dyDescent="0.25">
      <c r="A1607" s="44">
        <v>0.99999960600001114</v>
      </c>
      <c r="B1607" s="44">
        <f t="shared" si="50"/>
        <v>4.9383162038045745</v>
      </c>
      <c r="C1607" s="44">
        <v>4.93832</v>
      </c>
      <c r="D1607" s="44">
        <f t="shared" si="51"/>
        <v>6.43832</v>
      </c>
    </row>
    <row r="1608" spans="1:4" x14ac:dyDescent="0.25">
      <c r="A1608" s="44">
        <v>0.99999960700001111</v>
      </c>
      <c r="B1608" s="44">
        <f t="shared" si="50"/>
        <v>4.9388118638724157</v>
      </c>
      <c r="C1608" s="44">
        <v>4.9388100000000001</v>
      </c>
      <c r="D1608" s="44">
        <f t="shared" si="51"/>
        <v>6.4388100000000001</v>
      </c>
    </row>
    <row r="1609" spans="1:4" x14ac:dyDescent="0.25">
      <c r="A1609" s="44">
        <v>0.99999960800001109</v>
      </c>
      <c r="B1609" s="44">
        <f t="shared" si="50"/>
        <v>4.9393087402803886</v>
      </c>
      <c r="C1609" s="44">
        <v>4.9393099999999999</v>
      </c>
      <c r="D1609" s="44">
        <f t="shared" si="51"/>
        <v>6.4393099999999999</v>
      </c>
    </row>
    <row r="1610" spans="1:4" x14ac:dyDescent="0.25">
      <c r="A1610" s="44">
        <v>0.99999960900001106</v>
      </c>
      <c r="B1610" s="44">
        <f t="shared" si="50"/>
        <v>4.9398068391362058</v>
      </c>
      <c r="C1610" s="44">
        <v>4.9398099999999996</v>
      </c>
      <c r="D1610" s="44">
        <f t="shared" si="51"/>
        <v>6.4398099999999996</v>
      </c>
    </row>
    <row r="1611" spans="1:4" x14ac:dyDescent="0.25">
      <c r="A1611" s="44">
        <v>0.99999961000001103</v>
      </c>
      <c r="B1611" s="44">
        <f t="shared" si="50"/>
        <v>4.9403061665939898</v>
      </c>
      <c r="C1611" s="44">
        <v>4.9403100000000002</v>
      </c>
      <c r="D1611" s="44">
        <f t="shared" si="51"/>
        <v>6.4403100000000002</v>
      </c>
    </row>
    <row r="1612" spans="1:4" x14ac:dyDescent="0.25">
      <c r="A1612" s="44">
        <v>0.999999611000011</v>
      </c>
      <c r="B1612" s="44">
        <f t="shared" si="50"/>
        <v>4.9408067288547395</v>
      </c>
      <c r="C1612" s="44">
        <v>4.9408099999999999</v>
      </c>
      <c r="D1612" s="44">
        <f t="shared" si="51"/>
        <v>6.4408099999999999</v>
      </c>
    </row>
    <row r="1613" spans="1:4" x14ac:dyDescent="0.25">
      <c r="A1613" s="44">
        <v>0.99999961200001097</v>
      </c>
      <c r="B1613" s="44">
        <f t="shared" si="50"/>
        <v>4.9413085321668131</v>
      </c>
      <c r="C1613" s="44">
        <v>4.9413099999999996</v>
      </c>
      <c r="D1613" s="44">
        <f t="shared" si="51"/>
        <v>6.4413099999999996</v>
      </c>
    </row>
    <row r="1614" spans="1:4" x14ac:dyDescent="0.25">
      <c r="A1614" s="44">
        <v>0.99999961300001095</v>
      </c>
      <c r="B1614" s="44">
        <f t="shared" si="50"/>
        <v>4.9418115828264089</v>
      </c>
      <c r="C1614" s="44">
        <v>4.9418100000000003</v>
      </c>
      <c r="D1614" s="44">
        <f t="shared" si="51"/>
        <v>6.4418100000000003</v>
      </c>
    </row>
    <row r="1615" spans="1:4" x14ac:dyDescent="0.25">
      <c r="A1615" s="44">
        <v>0.99999961400001092</v>
      </c>
      <c r="B1615" s="44">
        <f t="shared" si="50"/>
        <v>4.942315887178057</v>
      </c>
      <c r="C1615" s="44">
        <v>4.9423199999999996</v>
      </c>
      <c r="D1615" s="44">
        <f t="shared" si="51"/>
        <v>6.4423199999999996</v>
      </c>
    </row>
    <row r="1616" spans="1:4" x14ac:dyDescent="0.25">
      <c r="A1616" s="44">
        <v>0.99999961500001089</v>
      </c>
      <c r="B1616" s="44">
        <f t="shared" si="50"/>
        <v>4.9428214516151234</v>
      </c>
      <c r="C1616" s="44">
        <v>4.9428200000000002</v>
      </c>
      <c r="D1616" s="44">
        <f t="shared" si="51"/>
        <v>6.4428200000000002</v>
      </c>
    </row>
    <row r="1617" spans="1:4" x14ac:dyDescent="0.25">
      <c r="A1617" s="44">
        <v>0.99999961600001086</v>
      </c>
      <c r="B1617" s="44">
        <f t="shared" si="50"/>
        <v>4.9433282825803024</v>
      </c>
      <c r="C1617" s="44">
        <v>4.9433299999999996</v>
      </c>
      <c r="D1617" s="44">
        <f t="shared" si="51"/>
        <v>6.4433299999999996</v>
      </c>
    </row>
    <row r="1618" spans="1:4" x14ac:dyDescent="0.25">
      <c r="A1618" s="44">
        <v>0.99999961700001083</v>
      </c>
      <c r="B1618" s="44">
        <f t="shared" si="50"/>
        <v>4.9438363865661383</v>
      </c>
      <c r="C1618" s="44">
        <v>4.9438399999999998</v>
      </c>
      <c r="D1618" s="44">
        <f t="shared" si="51"/>
        <v>6.4438399999999998</v>
      </c>
    </row>
    <row r="1619" spans="1:4" x14ac:dyDescent="0.25">
      <c r="A1619" s="44">
        <v>0.9999996180000108</v>
      </c>
      <c r="B1619" s="44">
        <f t="shared" si="50"/>
        <v>4.9443457701155342</v>
      </c>
      <c r="C1619" s="44">
        <v>4.94435</v>
      </c>
      <c r="D1619" s="44">
        <f t="shared" si="51"/>
        <v>6.44435</v>
      </c>
    </row>
    <row r="1620" spans="1:4" x14ac:dyDescent="0.25">
      <c r="A1620" s="44">
        <v>0.99999961900001078</v>
      </c>
      <c r="B1620" s="44">
        <f t="shared" si="50"/>
        <v>4.9448564398222805</v>
      </c>
      <c r="C1620" s="44">
        <v>4.9448600000000003</v>
      </c>
      <c r="D1620" s="44">
        <f t="shared" si="51"/>
        <v>6.4448600000000003</v>
      </c>
    </row>
    <row r="1621" spans="1:4" x14ac:dyDescent="0.25">
      <c r="A1621" s="44">
        <v>0.99999962000001075</v>
      </c>
      <c r="B1621" s="44">
        <f t="shared" si="50"/>
        <v>4.9453684023315834</v>
      </c>
      <c r="C1621" s="44">
        <v>4.9453699999999996</v>
      </c>
      <c r="D1621" s="44">
        <f t="shared" si="51"/>
        <v>6.4453699999999996</v>
      </c>
    </row>
    <row r="1622" spans="1:4" x14ac:dyDescent="0.25">
      <c r="A1622" s="44">
        <v>0.99999962100001072</v>
      </c>
      <c r="B1622" s="44">
        <f t="shared" si="50"/>
        <v>4.9458816643406056</v>
      </c>
      <c r="C1622" s="44">
        <v>4.9458799999999998</v>
      </c>
      <c r="D1622" s="44">
        <f t="shared" si="51"/>
        <v>6.4458799999999998</v>
      </c>
    </row>
    <row r="1623" spans="1:4" x14ac:dyDescent="0.25">
      <c r="A1623" s="44">
        <v>0.99999962200001069</v>
      </c>
      <c r="B1623" s="44">
        <f t="shared" si="50"/>
        <v>4.9463962325990005</v>
      </c>
      <c r="C1623" s="44">
        <v>4.9463999999999997</v>
      </c>
      <c r="D1623" s="44">
        <f t="shared" si="51"/>
        <v>6.4463999999999997</v>
      </c>
    </row>
    <row r="1624" spans="1:4" x14ac:dyDescent="0.25">
      <c r="A1624" s="44">
        <v>0.99999962300001066</v>
      </c>
      <c r="B1624" s="44">
        <f t="shared" si="50"/>
        <v>4.9469121139094838</v>
      </c>
      <c r="C1624" s="44">
        <v>4.9469099999999999</v>
      </c>
      <c r="D1624" s="44">
        <f t="shared" si="51"/>
        <v>6.4469099999999999</v>
      </c>
    </row>
    <row r="1625" spans="1:4" x14ac:dyDescent="0.25">
      <c r="A1625" s="44">
        <v>0.99999962400001063</v>
      </c>
      <c r="B1625" s="44">
        <f t="shared" si="50"/>
        <v>4.9474293151283693</v>
      </c>
      <c r="C1625" s="44">
        <v>4.9474299999999998</v>
      </c>
      <c r="D1625" s="44">
        <f t="shared" si="51"/>
        <v>6.4474299999999998</v>
      </c>
    </row>
    <row r="1626" spans="1:4" x14ac:dyDescent="0.25">
      <c r="A1626" s="44">
        <v>0.99999962500001061</v>
      </c>
      <c r="B1626" s="44">
        <f t="shared" si="50"/>
        <v>4.9479478431661557</v>
      </c>
      <c r="C1626" s="44">
        <v>4.9479499999999996</v>
      </c>
      <c r="D1626" s="44">
        <f t="shared" si="51"/>
        <v>6.4479499999999996</v>
      </c>
    </row>
    <row r="1627" spans="1:4" x14ac:dyDescent="0.25">
      <c r="A1627" s="44">
        <v>0.99999962600001058</v>
      </c>
      <c r="B1627" s="44">
        <f t="shared" si="50"/>
        <v>4.9484677049880847</v>
      </c>
      <c r="C1627" s="44">
        <v>4.9484700000000004</v>
      </c>
      <c r="D1627" s="44">
        <f t="shared" si="51"/>
        <v>6.4484700000000004</v>
      </c>
    </row>
    <row r="1628" spans="1:4" x14ac:dyDescent="0.25">
      <c r="A1628" s="44">
        <v>0.99999962700001055</v>
      </c>
      <c r="B1628" s="44">
        <f t="shared" si="50"/>
        <v>4.9489889076147335</v>
      </c>
      <c r="C1628" s="44">
        <v>4.9489900000000002</v>
      </c>
      <c r="D1628" s="44">
        <f t="shared" si="51"/>
        <v>6.4489900000000002</v>
      </c>
    </row>
    <row r="1629" spans="1:4" x14ac:dyDescent="0.25">
      <c r="A1629" s="44">
        <v>0.99999962800001052</v>
      </c>
      <c r="B1629" s="44">
        <f t="shared" si="50"/>
        <v>4.9495114581225996</v>
      </c>
      <c r="C1629" s="44">
        <v>4.9495100000000001</v>
      </c>
      <c r="D1629" s="44">
        <f t="shared" si="51"/>
        <v>6.4495100000000001</v>
      </c>
    </row>
    <row r="1630" spans="1:4" x14ac:dyDescent="0.25">
      <c r="A1630" s="44">
        <v>0.99999962900001049</v>
      </c>
      <c r="B1630" s="44">
        <f t="shared" si="50"/>
        <v>4.9500353636446972</v>
      </c>
      <c r="C1630" s="44">
        <v>4.9500400000000004</v>
      </c>
      <c r="D1630" s="44">
        <f t="shared" si="51"/>
        <v>6.4500400000000004</v>
      </c>
    </row>
    <row r="1631" spans="1:4" x14ac:dyDescent="0.25">
      <c r="A1631" s="44">
        <v>0.99999963000001046</v>
      </c>
      <c r="B1631" s="44">
        <f t="shared" si="50"/>
        <v>4.9505606313711654</v>
      </c>
      <c r="C1631" s="44">
        <v>4.9505600000000003</v>
      </c>
      <c r="D1631" s="44">
        <f t="shared" si="51"/>
        <v>6.4505600000000003</v>
      </c>
    </row>
    <row r="1632" spans="1:4" x14ac:dyDescent="0.25">
      <c r="A1632" s="44">
        <v>0.99999963100001044</v>
      </c>
      <c r="B1632" s="44">
        <f t="shared" si="50"/>
        <v>4.9510872685498786</v>
      </c>
      <c r="C1632" s="44">
        <v>4.9510899999999998</v>
      </c>
      <c r="D1632" s="44">
        <f t="shared" si="51"/>
        <v>6.4510899999999998</v>
      </c>
    </row>
    <row r="1633" spans="1:4" x14ac:dyDescent="0.25">
      <c r="A1633" s="44">
        <v>0.99999963200001041</v>
      </c>
      <c r="B1633" s="44">
        <f t="shared" si="50"/>
        <v>4.9516152824870696</v>
      </c>
      <c r="C1633" s="44">
        <v>4.9516200000000001</v>
      </c>
      <c r="D1633" s="44">
        <f t="shared" si="51"/>
        <v>6.4516200000000001</v>
      </c>
    </row>
    <row r="1634" spans="1:4" x14ac:dyDescent="0.25">
      <c r="A1634" s="44">
        <v>0.99999963300001038</v>
      </c>
      <c r="B1634" s="44">
        <f t="shared" si="50"/>
        <v>4.9521446805479643</v>
      </c>
      <c r="C1634" s="44">
        <v>4.95214</v>
      </c>
      <c r="D1634" s="44">
        <f t="shared" si="51"/>
        <v>6.45214</v>
      </c>
    </row>
    <row r="1635" spans="1:4" x14ac:dyDescent="0.25">
      <c r="A1635" s="44">
        <v>0.99999963400001035</v>
      </c>
      <c r="B1635" s="44">
        <f t="shared" si="50"/>
        <v>4.9526754701574074</v>
      </c>
      <c r="C1635" s="44">
        <v>4.95268</v>
      </c>
      <c r="D1635" s="44">
        <f t="shared" si="51"/>
        <v>6.45268</v>
      </c>
    </row>
    <row r="1636" spans="1:4" x14ac:dyDescent="0.25">
      <c r="A1636" s="44">
        <v>0.99999963500001032</v>
      </c>
      <c r="B1636" s="44">
        <f t="shared" si="50"/>
        <v>4.9532076588005234</v>
      </c>
      <c r="C1636" s="44">
        <v>4.9532100000000003</v>
      </c>
      <c r="D1636" s="44">
        <f t="shared" si="51"/>
        <v>6.4532100000000003</v>
      </c>
    </row>
    <row r="1637" spans="1:4" x14ac:dyDescent="0.25">
      <c r="A1637" s="44">
        <v>0.99999963600001029</v>
      </c>
      <c r="B1637" s="44">
        <f t="shared" si="50"/>
        <v>4.9537412540233703</v>
      </c>
      <c r="C1637" s="44">
        <v>4.9537399999999998</v>
      </c>
      <c r="D1637" s="44">
        <f t="shared" si="51"/>
        <v>6.4537399999999998</v>
      </c>
    </row>
    <row r="1638" spans="1:4" x14ac:dyDescent="0.25">
      <c r="A1638" s="44">
        <v>0.99999963700001027</v>
      </c>
      <c r="B1638" s="44">
        <f t="shared" si="50"/>
        <v>4.9542762634335933</v>
      </c>
      <c r="C1638" s="44">
        <v>4.9542799999999998</v>
      </c>
      <c r="D1638" s="44">
        <f t="shared" si="51"/>
        <v>6.4542799999999998</v>
      </c>
    </row>
    <row r="1639" spans="1:4" x14ac:dyDescent="0.25">
      <c r="A1639" s="44">
        <v>0.99999963800001024</v>
      </c>
      <c r="B1639" s="44">
        <f t="shared" si="50"/>
        <v>4.9548126947011166</v>
      </c>
      <c r="C1639" s="44">
        <v>4.9548100000000002</v>
      </c>
      <c r="D1639" s="44">
        <f t="shared" si="51"/>
        <v>6.4548100000000002</v>
      </c>
    </row>
    <row r="1640" spans="1:4" x14ac:dyDescent="0.25">
      <c r="A1640" s="44">
        <v>0.99999963900001021</v>
      </c>
      <c r="B1640" s="44">
        <f t="shared" si="50"/>
        <v>4.9553505555588071</v>
      </c>
      <c r="C1640" s="44">
        <v>4.9553500000000001</v>
      </c>
      <c r="D1640" s="44">
        <f t="shared" si="51"/>
        <v>6.4553500000000001</v>
      </c>
    </row>
    <row r="1641" spans="1:4" x14ac:dyDescent="0.25">
      <c r="A1641" s="44">
        <v>0.99999964000001018</v>
      </c>
      <c r="B1641" s="44">
        <f t="shared" si="50"/>
        <v>4.955889853803189</v>
      </c>
      <c r="C1641" s="44">
        <v>4.9558900000000001</v>
      </c>
      <c r="D1641" s="44">
        <f t="shared" si="51"/>
        <v>6.4558900000000001</v>
      </c>
    </row>
    <row r="1642" spans="1:4" x14ac:dyDescent="0.25">
      <c r="A1642" s="44">
        <v>0.99999964100001015</v>
      </c>
      <c r="B1642" s="44">
        <f t="shared" si="50"/>
        <v>4.9564305972951281</v>
      </c>
      <c r="C1642" s="44">
        <v>4.9564300000000001</v>
      </c>
      <c r="D1642" s="44">
        <f t="shared" si="51"/>
        <v>6.4564300000000001</v>
      </c>
    </row>
    <row r="1643" spans="1:4" x14ac:dyDescent="0.25">
      <c r="A1643" s="44">
        <v>0.99999964200001012</v>
      </c>
      <c r="B1643" s="44">
        <f t="shared" si="50"/>
        <v>4.9569727939605555</v>
      </c>
      <c r="C1643" s="44">
        <v>4.9569700000000001</v>
      </c>
      <c r="D1643" s="44">
        <f t="shared" si="51"/>
        <v>6.4569700000000001</v>
      </c>
    </row>
    <row r="1644" spans="1:4" x14ac:dyDescent="0.25">
      <c r="A1644" s="44">
        <v>0.9999996430000101</v>
      </c>
      <c r="B1644" s="44">
        <f t="shared" si="50"/>
        <v>4.9575164517911778</v>
      </c>
      <c r="C1644" s="44">
        <v>4.9575199999999997</v>
      </c>
      <c r="D1644" s="44">
        <f t="shared" si="51"/>
        <v>6.4575199999999997</v>
      </c>
    </row>
    <row r="1645" spans="1:4" x14ac:dyDescent="0.25">
      <c r="A1645" s="44">
        <v>0.99999964400001007</v>
      </c>
      <c r="B1645" s="44">
        <f t="shared" si="50"/>
        <v>4.9580615788452267</v>
      </c>
      <c r="C1645" s="44">
        <v>4.9580599999999997</v>
      </c>
      <c r="D1645" s="44">
        <f t="shared" si="51"/>
        <v>6.4580599999999997</v>
      </c>
    </row>
    <row r="1646" spans="1:4" x14ac:dyDescent="0.25">
      <c r="A1646" s="44">
        <v>0.99999964500001004</v>
      </c>
      <c r="B1646" s="44">
        <f t="shared" si="50"/>
        <v>4.9586081832481819</v>
      </c>
      <c r="C1646" s="44">
        <v>4.9586100000000002</v>
      </c>
      <c r="D1646" s="44">
        <f t="shared" si="51"/>
        <v>6.4586100000000002</v>
      </c>
    </row>
    <row r="1647" spans="1:4" x14ac:dyDescent="0.25">
      <c r="A1647" s="44">
        <v>0.99999964600001001</v>
      </c>
      <c r="B1647" s="44">
        <f t="shared" si="50"/>
        <v>4.9591562731935426</v>
      </c>
      <c r="C1647" s="44">
        <v>4.9591599999999998</v>
      </c>
      <c r="D1647" s="44">
        <f t="shared" si="51"/>
        <v>6.4591599999999998</v>
      </c>
    </row>
    <row r="1648" spans="1:4" x14ac:dyDescent="0.25">
      <c r="A1648" s="44">
        <v>0.99999964700000998</v>
      </c>
      <c r="B1648" s="44">
        <f t="shared" si="50"/>
        <v>4.9597058569435717</v>
      </c>
      <c r="C1648" s="44">
        <v>4.9597100000000003</v>
      </c>
      <c r="D1648" s="44">
        <f t="shared" si="51"/>
        <v>6.4597100000000003</v>
      </c>
    </row>
    <row r="1649" spans="1:4" x14ac:dyDescent="0.25">
      <c r="A1649" s="44">
        <v>0.99999964800000996</v>
      </c>
      <c r="B1649" s="44">
        <f t="shared" si="50"/>
        <v>4.9602569428300853</v>
      </c>
      <c r="C1649" s="44">
        <v>4.9602599999999999</v>
      </c>
      <c r="D1649" s="44">
        <f t="shared" si="51"/>
        <v>6.4602599999999999</v>
      </c>
    </row>
    <row r="1650" spans="1:4" x14ac:dyDescent="0.25">
      <c r="A1650" s="44">
        <v>0.99999964900000993</v>
      </c>
      <c r="B1650" s="44">
        <f t="shared" si="50"/>
        <v>4.9608095392552354</v>
      </c>
      <c r="C1650" s="44">
        <v>4.9608100000000004</v>
      </c>
      <c r="D1650" s="44">
        <f t="shared" si="51"/>
        <v>6.4608100000000004</v>
      </c>
    </row>
    <row r="1651" spans="1:4" x14ac:dyDescent="0.25">
      <c r="A1651" s="44">
        <v>0.9999996500000099</v>
      </c>
      <c r="B1651" s="44">
        <f t="shared" si="50"/>
        <v>4.9613636546923008</v>
      </c>
      <c r="C1651" s="44">
        <v>4.96136</v>
      </c>
      <c r="D1651" s="44">
        <f t="shared" si="51"/>
        <v>6.46136</v>
      </c>
    </row>
    <row r="1652" spans="1:4" x14ac:dyDescent="0.25">
      <c r="A1652" s="44">
        <v>0.99999965100000987</v>
      </c>
      <c r="B1652" s="44">
        <f t="shared" si="50"/>
        <v>4.9619192976864914</v>
      </c>
      <c r="C1652" s="44">
        <v>4.9619200000000001</v>
      </c>
      <c r="D1652" s="44">
        <f t="shared" si="51"/>
        <v>6.4619200000000001</v>
      </c>
    </row>
    <row r="1653" spans="1:4" x14ac:dyDescent="0.25">
      <c r="A1653" s="44">
        <v>0.99999965200000984</v>
      </c>
      <c r="B1653" s="44">
        <f t="shared" si="50"/>
        <v>4.9624764768557785</v>
      </c>
      <c r="C1653" s="44">
        <v>4.9624800000000002</v>
      </c>
      <c r="D1653" s="44">
        <f t="shared" si="51"/>
        <v>6.4624800000000002</v>
      </c>
    </row>
    <row r="1654" spans="1:4" x14ac:dyDescent="0.25">
      <c r="A1654" s="44">
        <v>0.99999965300000981</v>
      </c>
      <c r="B1654" s="44">
        <f t="shared" si="50"/>
        <v>4.963035200891718</v>
      </c>
      <c r="C1654" s="44">
        <v>4.9630400000000003</v>
      </c>
      <c r="D1654" s="44">
        <f t="shared" si="51"/>
        <v>6.4630400000000003</v>
      </c>
    </row>
    <row r="1655" spans="1:4" x14ac:dyDescent="0.25">
      <c r="A1655" s="44">
        <v>0.99999965400000979</v>
      </c>
      <c r="B1655" s="44">
        <f t="shared" si="50"/>
        <v>4.9635954785602969</v>
      </c>
      <c r="C1655" s="44">
        <v>4.9635999999999996</v>
      </c>
      <c r="D1655" s="44">
        <f t="shared" si="51"/>
        <v>6.4635999999999996</v>
      </c>
    </row>
    <row r="1656" spans="1:4" x14ac:dyDescent="0.25">
      <c r="A1656" s="44">
        <v>0.99999965500000976</v>
      </c>
      <c r="B1656" s="44">
        <f t="shared" si="50"/>
        <v>4.9641573187027843</v>
      </c>
      <c r="C1656" s="44">
        <v>4.9641599999999997</v>
      </c>
      <c r="D1656" s="44">
        <f t="shared" si="51"/>
        <v>6.4641599999999997</v>
      </c>
    </row>
    <row r="1657" spans="1:4" x14ac:dyDescent="0.25">
      <c r="A1657" s="44">
        <v>0.99999965600000973</v>
      </c>
      <c r="B1657" s="44">
        <f t="shared" si="50"/>
        <v>4.9647207302365963</v>
      </c>
      <c r="C1657" s="44">
        <v>4.9647199999999998</v>
      </c>
      <c r="D1657" s="44">
        <f t="shared" si="51"/>
        <v>6.4647199999999998</v>
      </c>
    </row>
    <row r="1658" spans="1:4" x14ac:dyDescent="0.25">
      <c r="A1658" s="44">
        <v>0.9999996570000097</v>
      </c>
      <c r="B1658" s="44">
        <f t="shared" si="50"/>
        <v>4.9652857221561852</v>
      </c>
      <c r="C1658" s="44">
        <v>4.9652900000000004</v>
      </c>
      <c r="D1658" s="44">
        <f t="shared" si="51"/>
        <v>6.4652900000000004</v>
      </c>
    </row>
    <row r="1659" spans="1:4" x14ac:dyDescent="0.25">
      <c r="A1659" s="44">
        <v>0.99999965800000967</v>
      </c>
      <c r="B1659" s="44">
        <f t="shared" si="50"/>
        <v>4.965852303533925</v>
      </c>
      <c r="C1659" s="44">
        <v>4.9658499999999997</v>
      </c>
      <c r="D1659" s="44">
        <f t="shared" si="51"/>
        <v>6.4658499999999997</v>
      </c>
    </row>
    <row r="1660" spans="1:4" x14ac:dyDescent="0.25">
      <c r="A1660" s="44">
        <v>0.99999965900000964</v>
      </c>
      <c r="B1660" s="44">
        <f t="shared" si="50"/>
        <v>4.9664204835210182</v>
      </c>
      <c r="C1660" s="44">
        <v>4.9664200000000003</v>
      </c>
      <c r="D1660" s="44">
        <f t="shared" si="51"/>
        <v>6.4664200000000003</v>
      </c>
    </row>
    <row r="1661" spans="1:4" x14ac:dyDescent="0.25">
      <c r="A1661" s="44">
        <v>0.99999966000000962</v>
      </c>
      <c r="B1661" s="44">
        <f t="shared" si="50"/>
        <v>4.9669902713484122</v>
      </c>
      <c r="C1661" s="44">
        <v>4.96699</v>
      </c>
      <c r="D1661" s="44">
        <f t="shared" si="51"/>
        <v>6.46699</v>
      </c>
    </row>
    <row r="1662" spans="1:4" x14ac:dyDescent="0.25">
      <c r="A1662" s="44">
        <v>0.99999966100000959</v>
      </c>
      <c r="B1662" s="44">
        <f t="shared" si="50"/>
        <v>4.967561676327735</v>
      </c>
      <c r="C1662" s="44">
        <v>4.9675599999999998</v>
      </c>
      <c r="D1662" s="44">
        <f t="shared" si="51"/>
        <v>6.4675599999999998</v>
      </c>
    </row>
    <row r="1663" spans="1:4" x14ac:dyDescent="0.25">
      <c r="A1663" s="44">
        <v>0.99999966200000956</v>
      </c>
      <c r="B1663" s="44">
        <f t="shared" si="50"/>
        <v>4.9681347078522391</v>
      </c>
      <c r="C1663" s="44">
        <v>4.9681300000000004</v>
      </c>
      <c r="D1663" s="44">
        <f t="shared" si="51"/>
        <v>6.4681300000000004</v>
      </c>
    </row>
    <row r="1664" spans="1:4" x14ac:dyDescent="0.25">
      <c r="A1664" s="44">
        <v>0.99999966300000953</v>
      </c>
      <c r="B1664" s="44">
        <f t="shared" si="50"/>
        <v>4.9687093753977596</v>
      </c>
      <c r="C1664" s="44">
        <v>4.9687099999999997</v>
      </c>
      <c r="D1664" s="44">
        <f t="shared" si="51"/>
        <v>6.4687099999999997</v>
      </c>
    </row>
    <row r="1665" spans="1:4" x14ac:dyDescent="0.25">
      <c r="A1665" s="44">
        <v>0.9999996640000095</v>
      </c>
      <c r="B1665" s="44">
        <f t="shared" ref="B1665:B1728" si="52">NORMSINV(A1665)</f>
        <v>4.9692856885236898</v>
      </c>
      <c r="C1665" s="44">
        <v>4.96929</v>
      </c>
      <c r="D1665" s="44">
        <f t="shared" ref="D1665:D1728" si="53">C1665+1.5</f>
        <v>6.46929</v>
      </c>
    </row>
    <row r="1666" spans="1:4" x14ac:dyDescent="0.25">
      <c r="A1666" s="44">
        <v>0.99999966500000947</v>
      </c>
      <c r="B1666" s="44">
        <f t="shared" si="52"/>
        <v>4.9698636568739758</v>
      </c>
      <c r="C1666" s="44">
        <v>4.9698599999999997</v>
      </c>
      <c r="D1666" s="44">
        <f t="shared" si="53"/>
        <v>6.4698599999999997</v>
      </c>
    </row>
    <row r="1667" spans="1:4" x14ac:dyDescent="0.25">
      <c r="A1667" s="44">
        <v>0.99999966600000945</v>
      </c>
      <c r="B1667" s="44">
        <f t="shared" si="52"/>
        <v>4.9704432901781015</v>
      </c>
      <c r="C1667" s="44">
        <v>4.97044</v>
      </c>
      <c r="D1667" s="44">
        <f t="shared" si="53"/>
        <v>6.47044</v>
      </c>
    </row>
    <row r="1668" spans="1:4" x14ac:dyDescent="0.25">
      <c r="A1668" s="44">
        <v>0.99999966700000942</v>
      </c>
      <c r="B1668" s="44">
        <f t="shared" si="52"/>
        <v>4.9710245982521286</v>
      </c>
      <c r="C1668" s="44">
        <v>4.9710200000000002</v>
      </c>
      <c r="D1668" s="44">
        <f t="shared" si="53"/>
        <v>6.4710200000000002</v>
      </c>
    </row>
    <row r="1669" spans="1:4" x14ac:dyDescent="0.25">
      <c r="A1669" s="44">
        <v>0.99999966800000939</v>
      </c>
      <c r="B1669" s="44">
        <f t="shared" si="52"/>
        <v>4.9716075909997155</v>
      </c>
      <c r="C1669" s="44">
        <v>4.9716100000000001</v>
      </c>
      <c r="D1669" s="44">
        <f t="shared" si="53"/>
        <v>6.4716100000000001</v>
      </c>
    </row>
    <row r="1670" spans="1:4" x14ac:dyDescent="0.25">
      <c r="A1670" s="44">
        <v>0.99999966900000936</v>
      </c>
      <c r="B1670" s="44">
        <f t="shared" si="52"/>
        <v>4.9721922784131642</v>
      </c>
      <c r="C1670" s="44">
        <v>4.9721900000000003</v>
      </c>
      <c r="D1670" s="44">
        <f t="shared" si="53"/>
        <v>6.4721900000000003</v>
      </c>
    </row>
    <row r="1671" spans="1:4" x14ac:dyDescent="0.25">
      <c r="A1671" s="44">
        <v>0.99999967000000933</v>
      </c>
      <c r="B1671" s="44">
        <f t="shared" si="52"/>
        <v>4.972778670574499</v>
      </c>
      <c r="C1671" s="44">
        <v>4.9727800000000002</v>
      </c>
      <c r="D1671" s="44">
        <f t="shared" si="53"/>
        <v>6.4727800000000002</v>
      </c>
    </row>
    <row r="1672" spans="1:4" x14ac:dyDescent="0.25">
      <c r="A1672" s="44">
        <v>0.9999996710000093</v>
      </c>
      <c r="B1672" s="44">
        <f t="shared" si="52"/>
        <v>4.9733667776565254</v>
      </c>
      <c r="C1672" s="44">
        <v>4.9733700000000001</v>
      </c>
      <c r="D1672" s="44">
        <f t="shared" si="53"/>
        <v>6.4733700000000001</v>
      </c>
    </row>
    <row r="1673" spans="1:4" x14ac:dyDescent="0.25">
      <c r="A1673" s="44">
        <v>0.99999967200000928</v>
      </c>
      <c r="B1673" s="44">
        <f t="shared" si="52"/>
        <v>4.9739566099239525</v>
      </c>
      <c r="C1673" s="44">
        <v>4.9739599999999999</v>
      </c>
      <c r="D1673" s="44">
        <f t="shared" si="53"/>
        <v>6.4739599999999999</v>
      </c>
    </row>
    <row r="1674" spans="1:4" x14ac:dyDescent="0.25">
      <c r="A1674" s="44">
        <v>0.99999967300000925</v>
      </c>
      <c r="B1674" s="44">
        <f t="shared" si="52"/>
        <v>4.9745481777344871</v>
      </c>
      <c r="C1674" s="44">
        <v>4.9745499999999998</v>
      </c>
      <c r="D1674" s="44">
        <f t="shared" si="53"/>
        <v>6.4745499999999998</v>
      </c>
    </row>
    <row r="1675" spans="1:4" x14ac:dyDescent="0.25">
      <c r="A1675" s="44">
        <v>0.99999967400000922</v>
      </c>
      <c r="B1675" s="44">
        <f t="shared" si="52"/>
        <v>4.9751414915399623</v>
      </c>
      <c r="C1675" s="44">
        <v>4.9751399999999997</v>
      </c>
      <c r="D1675" s="44">
        <f t="shared" si="53"/>
        <v>6.4751399999999997</v>
      </c>
    </row>
    <row r="1676" spans="1:4" x14ac:dyDescent="0.25">
      <c r="A1676" s="44">
        <v>0.99999967500000919</v>
      </c>
      <c r="B1676" s="44">
        <f t="shared" si="52"/>
        <v>4.9757365618875049</v>
      </c>
      <c r="C1676" s="44">
        <v>4.9757400000000001</v>
      </c>
      <c r="D1676" s="44">
        <f t="shared" si="53"/>
        <v>6.4757400000000001</v>
      </c>
    </row>
    <row r="1677" spans="1:4" x14ac:dyDescent="0.25">
      <c r="A1677" s="44">
        <v>0.99999967600000916</v>
      </c>
      <c r="B1677" s="44">
        <f t="shared" si="52"/>
        <v>4.9763333994206773</v>
      </c>
      <c r="C1677" s="44">
        <v>4.9763299999999999</v>
      </c>
      <c r="D1677" s="44">
        <f t="shared" si="53"/>
        <v>6.4763299999999999</v>
      </c>
    </row>
    <row r="1678" spans="1:4" x14ac:dyDescent="0.25">
      <c r="A1678" s="44">
        <v>0.99999967700000914</v>
      </c>
      <c r="B1678" s="44">
        <f t="shared" si="52"/>
        <v>4.976932014880683</v>
      </c>
      <c r="C1678" s="44">
        <v>4.9769300000000003</v>
      </c>
      <c r="D1678" s="44">
        <f t="shared" si="53"/>
        <v>6.4769300000000003</v>
      </c>
    </row>
    <row r="1679" spans="1:4" x14ac:dyDescent="0.25">
      <c r="A1679" s="44">
        <v>0.99999967800000911</v>
      </c>
      <c r="B1679" s="44">
        <f t="shared" si="52"/>
        <v>4.9775324191075434</v>
      </c>
      <c r="C1679" s="44">
        <v>4.9775299999999998</v>
      </c>
      <c r="D1679" s="44">
        <f t="shared" si="53"/>
        <v>6.4775299999999998</v>
      </c>
    </row>
    <row r="1680" spans="1:4" x14ac:dyDescent="0.25">
      <c r="A1680" s="44">
        <v>0.99999967900000908</v>
      </c>
      <c r="B1680" s="44">
        <f t="shared" si="52"/>
        <v>4.9781346230413392</v>
      </c>
      <c r="C1680" s="44">
        <v>4.9781300000000002</v>
      </c>
      <c r="D1680" s="44">
        <f t="shared" si="53"/>
        <v>6.4781300000000002</v>
      </c>
    </row>
    <row r="1681" spans="1:4" x14ac:dyDescent="0.25">
      <c r="A1681" s="44">
        <v>0.99999968000000905</v>
      </c>
      <c r="B1681" s="44">
        <f t="shared" si="52"/>
        <v>4.9787386377234348</v>
      </c>
      <c r="C1681" s="44">
        <v>4.9787400000000002</v>
      </c>
      <c r="D1681" s="44">
        <f t="shared" si="53"/>
        <v>6.4787400000000002</v>
      </c>
    </row>
    <row r="1682" spans="1:4" x14ac:dyDescent="0.25">
      <c r="A1682" s="44">
        <v>0.99999968100000902</v>
      </c>
      <c r="B1682" s="44">
        <f t="shared" si="52"/>
        <v>4.9793444742977444</v>
      </c>
      <c r="C1682" s="44">
        <v>4.9793399999999997</v>
      </c>
      <c r="D1682" s="44">
        <f t="shared" si="53"/>
        <v>6.4793399999999997</v>
      </c>
    </row>
    <row r="1683" spans="1:4" x14ac:dyDescent="0.25">
      <c r="A1683" s="44">
        <v>0.99999968200000899</v>
      </c>
      <c r="B1683" s="44">
        <f t="shared" si="52"/>
        <v>4.9799521440120049</v>
      </c>
      <c r="C1683" s="44">
        <v>4.9799499999999997</v>
      </c>
      <c r="D1683" s="44">
        <f t="shared" si="53"/>
        <v>6.4799499999999997</v>
      </c>
    </row>
    <row r="1684" spans="1:4" x14ac:dyDescent="0.25">
      <c r="A1684" s="44">
        <v>0.99999968300000897</v>
      </c>
      <c r="B1684" s="44">
        <f t="shared" si="52"/>
        <v>4.9805616582190773</v>
      </c>
      <c r="C1684" s="44">
        <v>4.9805599999999997</v>
      </c>
      <c r="D1684" s="44">
        <f t="shared" si="53"/>
        <v>6.4805599999999997</v>
      </c>
    </row>
    <row r="1685" spans="1:4" x14ac:dyDescent="0.25">
      <c r="A1685" s="44">
        <v>0.99999968400000894</v>
      </c>
      <c r="B1685" s="44">
        <f t="shared" si="52"/>
        <v>4.9811730283782598</v>
      </c>
      <c r="C1685" s="44">
        <v>4.9811699999999997</v>
      </c>
      <c r="D1685" s="44">
        <f t="shared" si="53"/>
        <v>6.4811699999999997</v>
      </c>
    </row>
    <row r="1686" spans="1:4" x14ac:dyDescent="0.25">
      <c r="A1686" s="44">
        <v>0.99999968500000891</v>
      </c>
      <c r="B1686" s="44">
        <f t="shared" si="52"/>
        <v>4.9817862660566323</v>
      </c>
      <c r="C1686" s="44">
        <v>4.9817900000000002</v>
      </c>
      <c r="D1686" s="44">
        <f t="shared" si="53"/>
        <v>6.4817900000000002</v>
      </c>
    </row>
    <row r="1687" spans="1:4" x14ac:dyDescent="0.25">
      <c r="A1687" s="44">
        <v>0.99999968600000888</v>
      </c>
      <c r="B1687" s="44">
        <f t="shared" si="52"/>
        <v>4.9824013829304112</v>
      </c>
      <c r="C1687" s="44">
        <v>4.9824000000000002</v>
      </c>
      <c r="D1687" s="44">
        <f t="shared" si="53"/>
        <v>6.4824000000000002</v>
      </c>
    </row>
    <row r="1688" spans="1:4" x14ac:dyDescent="0.25">
      <c r="A1688" s="44">
        <v>0.99999968700000885</v>
      </c>
      <c r="B1688" s="44">
        <f t="shared" si="52"/>
        <v>4.9830183907863352</v>
      </c>
      <c r="C1688" s="44">
        <v>4.9830199999999998</v>
      </c>
      <c r="D1688" s="44">
        <f t="shared" si="53"/>
        <v>6.4830199999999998</v>
      </c>
    </row>
    <row r="1689" spans="1:4" x14ac:dyDescent="0.25">
      <c r="A1689" s="44">
        <v>0.99999968800000882</v>
      </c>
      <c r="B1689" s="44">
        <f t="shared" si="52"/>
        <v>4.9836373015230659</v>
      </c>
      <c r="C1689" s="44">
        <v>4.9836400000000003</v>
      </c>
      <c r="D1689" s="44">
        <f t="shared" si="53"/>
        <v>6.4836400000000003</v>
      </c>
    </row>
    <row r="1690" spans="1:4" x14ac:dyDescent="0.25">
      <c r="A1690" s="44">
        <v>0.9999996890000088</v>
      </c>
      <c r="B1690" s="44">
        <f t="shared" si="52"/>
        <v>4.9842581271526054</v>
      </c>
      <c r="C1690" s="44">
        <v>4.9842599999999999</v>
      </c>
      <c r="D1690" s="44">
        <f t="shared" si="53"/>
        <v>6.4842599999999999</v>
      </c>
    </row>
    <row r="1691" spans="1:4" x14ac:dyDescent="0.25">
      <c r="A1691" s="44">
        <v>0.99999969000000877</v>
      </c>
      <c r="B1691" s="44">
        <f t="shared" si="52"/>
        <v>4.9848808798017687</v>
      </c>
      <c r="C1691" s="44">
        <v>4.9848800000000004</v>
      </c>
      <c r="D1691" s="44">
        <f t="shared" si="53"/>
        <v>6.4848800000000004</v>
      </c>
    </row>
    <row r="1692" spans="1:4" x14ac:dyDescent="0.25">
      <c r="A1692" s="44">
        <v>0.99999969100000874</v>
      </c>
      <c r="B1692" s="44">
        <f t="shared" si="52"/>
        <v>4.9855055717136274</v>
      </c>
      <c r="C1692" s="44">
        <v>4.9855099999999997</v>
      </c>
      <c r="D1692" s="44">
        <f t="shared" si="53"/>
        <v>6.4855099999999997</v>
      </c>
    </row>
    <row r="1693" spans="1:4" x14ac:dyDescent="0.25">
      <c r="A1693" s="44">
        <v>0.99999969200000871</v>
      </c>
      <c r="B1693" s="44">
        <f t="shared" si="52"/>
        <v>4.9861322152490235</v>
      </c>
      <c r="C1693" s="44">
        <v>4.9861300000000002</v>
      </c>
      <c r="D1693" s="44">
        <f t="shared" si="53"/>
        <v>6.4861300000000002</v>
      </c>
    </row>
    <row r="1694" spans="1:4" x14ac:dyDescent="0.25">
      <c r="A1694" s="44">
        <v>0.99999969300000868</v>
      </c>
      <c r="B1694" s="44">
        <f t="shared" si="52"/>
        <v>4.9867608228880833</v>
      </c>
      <c r="C1694" s="44">
        <v>4.9867600000000003</v>
      </c>
      <c r="D1694" s="44">
        <f t="shared" si="53"/>
        <v>6.4867600000000003</v>
      </c>
    </row>
    <row r="1695" spans="1:4" x14ac:dyDescent="0.25">
      <c r="A1695" s="44">
        <v>0.99999969400000865</v>
      </c>
      <c r="B1695" s="44">
        <f t="shared" si="52"/>
        <v>4.9873914072317609</v>
      </c>
      <c r="C1695" s="44">
        <v>4.9873900000000004</v>
      </c>
      <c r="D1695" s="44">
        <f t="shared" si="53"/>
        <v>6.4873900000000004</v>
      </c>
    </row>
    <row r="1696" spans="1:4" x14ac:dyDescent="0.25">
      <c r="A1696" s="44">
        <v>0.99999969500000863</v>
      </c>
      <c r="B1696" s="44">
        <f t="shared" si="52"/>
        <v>4.9880239810034093</v>
      </c>
      <c r="C1696" s="44">
        <v>4.9880199999999997</v>
      </c>
      <c r="D1696" s="44">
        <f t="shared" si="53"/>
        <v>6.4880199999999997</v>
      </c>
    </row>
    <row r="1697" spans="1:4" x14ac:dyDescent="0.25">
      <c r="A1697" s="44">
        <v>0.9999996960000086</v>
      </c>
      <c r="B1697" s="44">
        <f t="shared" si="52"/>
        <v>4.9886585570503765</v>
      </c>
      <c r="C1697" s="44">
        <v>4.9886600000000003</v>
      </c>
      <c r="D1697" s="44">
        <f t="shared" si="53"/>
        <v>6.4886600000000003</v>
      </c>
    </row>
    <row r="1698" spans="1:4" x14ac:dyDescent="0.25">
      <c r="A1698" s="44">
        <v>0.99999969700000857</v>
      </c>
      <c r="B1698" s="44">
        <f t="shared" si="52"/>
        <v>4.9892951483456178</v>
      </c>
      <c r="C1698" s="44">
        <v>4.9893000000000001</v>
      </c>
      <c r="D1698" s="44">
        <f t="shared" si="53"/>
        <v>6.4893000000000001</v>
      </c>
    </row>
    <row r="1699" spans="1:4" x14ac:dyDescent="0.25">
      <c r="A1699" s="44">
        <v>0.99999969800000854</v>
      </c>
      <c r="B1699" s="44">
        <f t="shared" si="52"/>
        <v>4.9899337679893598</v>
      </c>
      <c r="C1699" s="44">
        <v>4.9899300000000002</v>
      </c>
      <c r="D1699" s="44">
        <f t="shared" si="53"/>
        <v>6.4899300000000002</v>
      </c>
    </row>
    <row r="1700" spans="1:4" x14ac:dyDescent="0.25">
      <c r="A1700" s="44">
        <v>0.99999969900000851</v>
      </c>
      <c r="B1700" s="44">
        <f t="shared" si="52"/>
        <v>4.9905744292107661</v>
      </c>
      <c r="C1700" s="44">
        <v>4.99057</v>
      </c>
      <c r="D1700" s="44">
        <f t="shared" si="53"/>
        <v>6.49057</v>
      </c>
    </row>
    <row r="1701" spans="1:4" x14ac:dyDescent="0.25">
      <c r="A1701" s="44">
        <v>0.99999970000000848</v>
      </c>
      <c r="B1701" s="44">
        <f t="shared" si="52"/>
        <v>4.991217145369629</v>
      </c>
      <c r="C1701" s="44">
        <v>4.9912200000000002</v>
      </c>
      <c r="D1701" s="44">
        <f t="shared" si="53"/>
        <v>6.4912200000000002</v>
      </c>
    </row>
    <row r="1702" spans="1:4" x14ac:dyDescent="0.25">
      <c r="A1702" s="44">
        <v>0.99999970100000846</v>
      </c>
      <c r="B1702" s="44">
        <f t="shared" si="52"/>
        <v>4.9918619299581248</v>
      </c>
      <c r="C1702" s="44">
        <v>4.99186</v>
      </c>
      <c r="D1702" s="44">
        <f t="shared" si="53"/>
        <v>6.49186</v>
      </c>
    </row>
    <row r="1703" spans="1:4" x14ac:dyDescent="0.25">
      <c r="A1703" s="44">
        <v>0.99999970200000843</v>
      </c>
      <c r="B1703" s="44">
        <f t="shared" si="52"/>
        <v>4.9925087966025483</v>
      </c>
      <c r="C1703" s="44">
        <v>4.9925100000000002</v>
      </c>
      <c r="D1703" s="44">
        <f t="shared" si="53"/>
        <v>6.4925100000000002</v>
      </c>
    </row>
    <row r="1704" spans="1:4" x14ac:dyDescent="0.25">
      <c r="A1704" s="44">
        <v>0.9999997030000084</v>
      </c>
      <c r="B1704" s="44">
        <f t="shared" si="52"/>
        <v>4.9931577590651264</v>
      </c>
      <c r="C1704" s="44">
        <v>4.9931599999999996</v>
      </c>
      <c r="D1704" s="44">
        <f t="shared" si="53"/>
        <v>6.4931599999999996</v>
      </c>
    </row>
    <row r="1705" spans="1:4" x14ac:dyDescent="0.25">
      <c r="A1705" s="44">
        <v>0.99999970400000837</v>
      </c>
      <c r="B1705" s="44">
        <f t="shared" si="52"/>
        <v>4.9938088312458158</v>
      </c>
      <c r="C1705" s="44">
        <v>4.9938099999999999</v>
      </c>
      <c r="D1705" s="44">
        <f t="shared" si="53"/>
        <v>6.4938099999999999</v>
      </c>
    </row>
    <row r="1706" spans="1:4" x14ac:dyDescent="0.25">
      <c r="A1706" s="44">
        <v>0.99999970500000834</v>
      </c>
      <c r="B1706" s="44">
        <f t="shared" si="52"/>
        <v>4.9944620271841575</v>
      </c>
      <c r="C1706" s="44">
        <v>4.9944600000000001</v>
      </c>
      <c r="D1706" s="44">
        <f t="shared" si="53"/>
        <v>6.4944600000000001</v>
      </c>
    </row>
    <row r="1707" spans="1:4" x14ac:dyDescent="0.25">
      <c r="A1707" s="44">
        <v>0.99999970600000831</v>
      </c>
      <c r="B1707" s="44">
        <f t="shared" si="52"/>
        <v>4.9951173610611743</v>
      </c>
      <c r="C1707" s="44">
        <v>4.99512</v>
      </c>
      <c r="D1707" s="44">
        <f t="shared" si="53"/>
        <v>6.49512</v>
      </c>
    </row>
    <row r="1708" spans="1:4" x14ac:dyDescent="0.25">
      <c r="A1708" s="44">
        <v>0.99999970700000829</v>
      </c>
      <c r="B1708" s="44">
        <f t="shared" si="52"/>
        <v>4.9957748472012611</v>
      </c>
      <c r="C1708" s="44">
        <v>4.9957700000000003</v>
      </c>
      <c r="D1708" s="44">
        <f t="shared" si="53"/>
        <v>6.4957700000000003</v>
      </c>
    </row>
    <row r="1709" spans="1:4" x14ac:dyDescent="0.25">
      <c r="A1709" s="44">
        <v>0.99999970800000826</v>
      </c>
      <c r="B1709" s="44">
        <f t="shared" si="52"/>
        <v>4.996434500074141</v>
      </c>
      <c r="C1709" s="44">
        <v>4.9964300000000001</v>
      </c>
      <c r="D1709" s="44">
        <f t="shared" si="53"/>
        <v>6.4964300000000001</v>
      </c>
    </row>
    <row r="1710" spans="1:4" x14ac:dyDescent="0.25">
      <c r="A1710" s="44">
        <v>0.99999970900000823</v>
      </c>
      <c r="B1710" s="44">
        <f t="shared" si="52"/>
        <v>4.9970963342968409</v>
      </c>
      <c r="C1710" s="44">
        <v>4.9970999999999997</v>
      </c>
      <c r="D1710" s="44">
        <f t="shared" si="53"/>
        <v>6.4970999999999997</v>
      </c>
    </row>
    <row r="1711" spans="1:4" x14ac:dyDescent="0.25">
      <c r="A1711" s="44">
        <v>0.9999997100000082</v>
      </c>
      <c r="B1711" s="44">
        <f t="shared" si="52"/>
        <v>4.9977603646357114</v>
      </c>
      <c r="C1711" s="44">
        <v>4.9977600000000004</v>
      </c>
      <c r="D1711" s="44">
        <f t="shared" si="53"/>
        <v>6.4977600000000004</v>
      </c>
    </row>
    <row r="1712" spans="1:4" x14ac:dyDescent="0.25">
      <c r="A1712" s="44">
        <v>0.99999971100000817</v>
      </c>
      <c r="B1712" s="44">
        <f t="shared" si="52"/>
        <v>4.9984266060084588</v>
      </c>
      <c r="C1712" s="44">
        <v>4.9984299999999999</v>
      </c>
      <c r="D1712" s="44">
        <f t="shared" si="53"/>
        <v>6.4984299999999999</v>
      </c>
    </row>
    <row r="1713" spans="1:4" x14ac:dyDescent="0.25">
      <c r="A1713" s="44">
        <v>0.99999971200000815</v>
      </c>
      <c r="B1713" s="44">
        <f t="shared" si="52"/>
        <v>4.9990950734862407</v>
      </c>
      <c r="C1713" s="44">
        <v>4.9991000000000003</v>
      </c>
      <c r="D1713" s="44">
        <f t="shared" si="53"/>
        <v>6.4991000000000003</v>
      </c>
    </row>
    <row r="1714" spans="1:4" x14ac:dyDescent="0.25">
      <c r="A1714" s="44">
        <v>0.99999971300000812</v>
      </c>
      <c r="B1714" s="44">
        <f t="shared" si="52"/>
        <v>4.9997657822957775</v>
      </c>
      <c r="C1714" s="44">
        <v>4.9997699999999998</v>
      </c>
      <c r="D1714" s="44">
        <f t="shared" si="53"/>
        <v>6.4997699999999998</v>
      </c>
    </row>
    <row r="1715" spans="1:4" x14ac:dyDescent="0.25">
      <c r="A1715" s="44">
        <v>0.99999971400000809</v>
      </c>
      <c r="B1715" s="44">
        <f t="shared" si="52"/>
        <v>5.000438747821506</v>
      </c>
      <c r="C1715" s="44">
        <v>5.0004400000000002</v>
      </c>
      <c r="D1715" s="44">
        <f t="shared" si="53"/>
        <v>6.5004400000000002</v>
      </c>
    </row>
    <row r="1716" spans="1:4" x14ac:dyDescent="0.25">
      <c r="A1716" s="44">
        <v>0.99999971500000806</v>
      </c>
      <c r="B1716" s="44">
        <f t="shared" si="52"/>
        <v>5.0011139856077769</v>
      </c>
      <c r="C1716" s="44">
        <v>5.0011099999999997</v>
      </c>
      <c r="D1716" s="44">
        <f t="shared" si="53"/>
        <v>6.5011099999999997</v>
      </c>
    </row>
    <row r="1717" spans="1:4" x14ac:dyDescent="0.25">
      <c r="A1717" s="44">
        <v>0.99999971600000803</v>
      </c>
      <c r="B1717" s="44">
        <f t="shared" si="52"/>
        <v>5.001791511361076</v>
      </c>
      <c r="C1717" s="44">
        <v>5.0017899999999997</v>
      </c>
      <c r="D1717" s="44">
        <f t="shared" si="53"/>
        <v>6.5017899999999997</v>
      </c>
    </row>
    <row r="1718" spans="1:4" x14ac:dyDescent="0.25">
      <c r="A1718" s="44">
        <v>0.999999717000008</v>
      </c>
      <c r="B1718" s="44">
        <f t="shared" si="52"/>
        <v>5.0024713409523081</v>
      </c>
      <c r="C1718" s="44">
        <v>5.0024699999999998</v>
      </c>
      <c r="D1718" s="44">
        <f t="shared" si="53"/>
        <v>6.5024699999999998</v>
      </c>
    </row>
    <row r="1719" spans="1:4" x14ac:dyDescent="0.25">
      <c r="A1719" s="44">
        <v>0.99999971800000798</v>
      </c>
      <c r="B1719" s="44">
        <f t="shared" si="52"/>
        <v>5.0031534904190904</v>
      </c>
      <c r="C1719" s="44">
        <v>5.0031499999999998</v>
      </c>
      <c r="D1719" s="44">
        <f t="shared" si="53"/>
        <v>6.5031499999999998</v>
      </c>
    </row>
    <row r="1720" spans="1:4" x14ac:dyDescent="0.25">
      <c r="A1720" s="44">
        <v>0.99999971900000795</v>
      </c>
      <c r="B1720" s="44">
        <f t="shared" si="52"/>
        <v>5.0038379759681142</v>
      </c>
      <c r="C1720" s="44">
        <v>5.0038400000000003</v>
      </c>
      <c r="D1720" s="44">
        <f t="shared" si="53"/>
        <v>6.5038400000000003</v>
      </c>
    </row>
    <row r="1721" spans="1:4" x14ac:dyDescent="0.25">
      <c r="A1721" s="44">
        <v>0.99999972000000792</v>
      </c>
      <c r="B1721" s="44">
        <f t="shared" si="52"/>
        <v>5.0045248139775333</v>
      </c>
      <c r="C1721" s="44">
        <v>5.0045200000000003</v>
      </c>
      <c r="D1721" s="44">
        <f t="shared" si="53"/>
        <v>6.5045200000000003</v>
      </c>
    </row>
    <row r="1722" spans="1:4" x14ac:dyDescent="0.25">
      <c r="A1722" s="44">
        <v>0.99999972100000789</v>
      </c>
      <c r="B1722" s="44">
        <f t="shared" si="52"/>
        <v>5.0052140209993947</v>
      </c>
      <c r="C1722" s="44">
        <v>5.0052099999999999</v>
      </c>
      <c r="D1722" s="44">
        <f t="shared" si="53"/>
        <v>6.5052099999999999</v>
      </c>
    </row>
    <row r="1723" spans="1:4" x14ac:dyDescent="0.25">
      <c r="A1723" s="44">
        <v>0.99999972200000786</v>
      </c>
      <c r="B1723" s="44">
        <f t="shared" si="52"/>
        <v>5.0059056137621232</v>
      </c>
      <c r="C1723" s="44">
        <v>5.0059100000000001</v>
      </c>
      <c r="D1723" s="44">
        <f t="shared" si="53"/>
        <v>6.5059100000000001</v>
      </c>
    </row>
    <row r="1724" spans="1:4" x14ac:dyDescent="0.25">
      <c r="A1724" s="44">
        <v>0.99999972300000783</v>
      </c>
      <c r="B1724" s="44">
        <f t="shared" si="52"/>
        <v>5.0065996091730369</v>
      </c>
      <c r="C1724" s="44">
        <v>5.0065999999999997</v>
      </c>
      <c r="D1724" s="44">
        <f t="shared" si="53"/>
        <v>6.5065999999999997</v>
      </c>
    </row>
    <row r="1725" spans="1:4" x14ac:dyDescent="0.25">
      <c r="A1725" s="44">
        <v>0.99999972400000781</v>
      </c>
      <c r="B1725" s="44">
        <f t="shared" si="52"/>
        <v>5.0072960243209188</v>
      </c>
      <c r="C1725" s="44">
        <v>5.0072999999999999</v>
      </c>
      <c r="D1725" s="44">
        <f t="shared" si="53"/>
        <v>6.5072999999999999</v>
      </c>
    </row>
    <row r="1726" spans="1:4" x14ac:dyDescent="0.25">
      <c r="A1726" s="44">
        <v>0.99999972500000778</v>
      </c>
      <c r="B1726" s="44">
        <f t="shared" si="52"/>
        <v>5.007994876478632</v>
      </c>
      <c r="C1726" s="44">
        <v>5.0079900000000004</v>
      </c>
      <c r="D1726" s="44">
        <f t="shared" si="53"/>
        <v>6.5079900000000004</v>
      </c>
    </row>
    <row r="1727" spans="1:4" x14ac:dyDescent="0.25">
      <c r="A1727" s="44">
        <v>0.99999972600000775</v>
      </c>
      <c r="B1727" s="44">
        <f t="shared" si="52"/>
        <v>5.0086961831057728</v>
      </c>
      <c r="C1727" s="44">
        <v>5.0087000000000002</v>
      </c>
      <c r="D1727" s="44">
        <f t="shared" si="53"/>
        <v>6.5087000000000002</v>
      </c>
    </row>
    <row r="1728" spans="1:4" x14ac:dyDescent="0.25">
      <c r="A1728" s="44">
        <v>0.99999972700000772</v>
      </c>
      <c r="B1728" s="44">
        <f t="shared" si="52"/>
        <v>5.0093999618513898</v>
      </c>
      <c r="C1728" s="44">
        <v>5.0094000000000003</v>
      </c>
      <c r="D1728" s="44">
        <f t="shared" si="53"/>
        <v>6.5094000000000003</v>
      </c>
    </row>
    <row r="1729" spans="1:4" x14ac:dyDescent="0.25">
      <c r="A1729" s="44">
        <v>0.99999972800000769</v>
      </c>
      <c r="B1729" s="44">
        <f t="shared" ref="B1729:B1792" si="54">NORMSINV(A1729)</f>
        <v>5.0101062305567368</v>
      </c>
      <c r="C1729" s="44">
        <v>5.0101100000000001</v>
      </c>
      <c r="D1729" s="44">
        <f t="shared" ref="D1729:D1792" si="55">C1729+1.5</f>
        <v>6.5101100000000001</v>
      </c>
    </row>
    <row r="1730" spans="1:4" x14ac:dyDescent="0.25">
      <c r="A1730" s="44">
        <v>0.99999972900000766</v>
      </c>
      <c r="B1730" s="44">
        <f t="shared" si="54"/>
        <v>5.0108150072580884</v>
      </c>
      <c r="C1730" s="44">
        <v>5.0108199999999998</v>
      </c>
      <c r="D1730" s="44">
        <f t="shared" si="55"/>
        <v>6.5108199999999998</v>
      </c>
    </row>
    <row r="1731" spans="1:4" x14ac:dyDescent="0.25">
      <c r="A1731" s="44">
        <v>0.99999973000000764</v>
      </c>
      <c r="B1731" s="44">
        <f t="shared" si="54"/>
        <v>5.0115263101895895</v>
      </c>
      <c r="C1731" s="44">
        <v>5.0115299999999996</v>
      </c>
      <c r="D1731" s="44">
        <f t="shared" si="55"/>
        <v>6.5115299999999996</v>
      </c>
    </row>
    <row r="1732" spans="1:4" x14ac:dyDescent="0.25">
      <c r="A1732" s="44">
        <v>0.99999973100000761</v>
      </c>
      <c r="B1732" s="44">
        <f t="shared" si="54"/>
        <v>5.0122401577861764</v>
      </c>
      <c r="C1732" s="44">
        <v>5.0122400000000003</v>
      </c>
      <c r="D1732" s="44">
        <f t="shared" si="55"/>
        <v>6.5122400000000003</v>
      </c>
    </row>
    <row r="1733" spans="1:4" x14ac:dyDescent="0.25">
      <c r="A1733" s="44">
        <v>0.99999973200000758</v>
      </c>
      <c r="B1733" s="44">
        <f t="shared" si="54"/>
        <v>5.0129565686865556</v>
      </c>
      <c r="C1733" s="44">
        <v>5.0129599999999996</v>
      </c>
      <c r="D1733" s="44">
        <f t="shared" si="55"/>
        <v>6.5129599999999996</v>
      </c>
    </row>
    <row r="1734" spans="1:4" x14ac:dyDescent="0.25">
      <c r="A1734" s="44">
        <v>0.99999973300000755</v>
      </c>
      <c r="B1734" s="44">
        <f t="shared" si="54"/>
        <v>5.0136755617361919</v>
      </c>
      <c r="C1734" s="44">
        <v>5.0136799999999999</v>
      </c>
      <c r="D1734" s="44">
        <f t="shared" si="55"/>
        <v>6.5136799999999999</v>
      </c>
    </row>
    <row r="1735" spans="1:4" x14ac:dyDescent="0.25">
      <c r="A1735" s="44">
        <v>0.99999973400000752</v>
      </c>
      <c r="B1735" s="44">
        <f t="shared" si="54"/>
        <v>5.0143971559904381</v>
      </c>
      <c r="C1735" s="44">
        <v>5.0144000000000002</v>
      </c>
      <c r="D1735" s="44">
        <f t="shared" si="55"/>
        <v>6.5144000000000002</v>
      </c>
    </row>
    <row r="1736" spans="1:4" x14ac:dyDescent="0.25">
      <c r="A1736" s="44">
        <v>0.99999973500000749</v>
      </c>
      <c r="B1736" s="44">
        <f t="shared" si="54"/>
        <v>5.0151213707176217</v>
      </c>
      <c r="C1736" s="44">
        <v>5.0151199999999996</v>
      </c>
      <c r="D1736" s="44">
        <f t="shared" si="55"/>
        <v>6.5151199999999996</v>
      </c>
    </row>
    <row r="1737" spans="1:4" x14ac:dyDescent="0.25">
      <c r="A1737" s="44">
        <v>0.99999973600000747</v>
      </c>
      <c r="B1737" s="44">
        <f t="shared" si="54"/>
        <v>5.0158482254022738</v>
      </c>
      <c r="C1737" s="44">
        <v>5.0158500000000004</v>
      </c>
      <c r="D1737" s="44">
        <f t="shared" si="55"/>
        <v>6.5158500000000004</v>
      </c>
    </row>
    <row r="1738" spans="1:4" x14ac:dyDescent="0.25">
      <c r="A1738" s="44">
        <v>0.99999973700000744</v>
      </c>
      <c r="B1738" s="44">
        <f t="shared" si="54"/>
        <v>5.0165777397483717</v>
      </c>
      <c r="C1738" s="44">
        <v>5.0165800000000003</v>
      </c>
      <c r="D1738" s="44">
        <f t="shared" si="55"/>
        <v>6.5165800000000003</v>
      </c>
    </row>
    <row r="1739" spans="1:4" x14ac:dyDescent="0.25">
      <c r="A1739" s="44">
        <v>0.99999973800000741</v>
      </c>
      <c r="B1739" s="44">
        <f t="shared" si="54"/>
        <v>5.0173099336826548</v>
      </c>
      <c r="C1739" s="44">
        <v>5.0173100000000002</v>
      </c>
      <c r="D1739" s="44">
        <f t="shared" si="55"/>
        <v>6.5173100000000002</v>
      </c>
    </row>
    <row r="1740" spans="1:4" x14ac:dyDescent="0.25">
      <c r="A1740" s="44">
        <v>0.99999973900000738</v>
      </c>
      <c r="B1740" s="44">
        <f t="shared" si="54"/>
        <v>5.01804482735802</v>
      </c>
      <c r="C1740" s="44">
        <v>5.0180400000000001</v>
      </c>
      <c r="D1740" s="44">
        <f t="shared" si="55"/>
        <v>6.5180400000000001</v>
      </c>
    </row>
    <row r="1741" spans="1:4" x14ac:dyDescent="0.25">
      <c r="A1741" s="44">
        <v>0.99999974000000735</v>
      </c>
      <c r="B1741" s="44">
        <f t="shared" si="54"/>
        <v>5.0187824411569437</v>
      </c>
      <c r="C1741" s="44">
        <v>5.0187799999999996</v>
      </c>
      <c r="D1741" s="44">
        <f t="shared" si="55"/>
        <v>6.5187799999999996</v>
      </c>
    </row>
    <row r="1742" spans="1:4" x14ac:dyDescent="0.25">
      <c r="A1742" s="44">
        <v>0.99999974100000733</v>
      </c>
      <c r="B1742" s="44">
        <f t="shared" si="54"/>
        <v>5.0195227956950106</v>
      </c>
      <c r="C1742" s="44">
        <v>5.01952</v>
      </c>
      <c r="D1742" s="44">
        <f t="shared" si="55"/>
        <v>6.51952</v>
      </c>
    </row>
    <row r="1743" spans="1:4" x14ac:dyDescent="0.25">
      <c r="A1743" s="44">
        <v>0.9999997420000073</v>
      </c>
      <c r="B1743" s="44">
        <f t="shared" si="54"/>
        <v>5.0202659118244854</v>
      </c>
      <c r="C1743" s="44">
        <v>5.02027</v>
      </c>
      <c r="D1743" s="44">
        <f t="shared" si="55"/>
        <v>6.52027</v>
      </c>
    </row>
    <row r="1744" spans="1:4" x14ac:dyDescent="0.25">
      <c r="A1744" s="44">
        <v>0.99999974300000727</v>
      </c>
      <c r="B1744" s="44">
        <f t="shared" si="54"/>
        <v>5.0210118106379618</v>
      </c>
      <c r="C1744" s="44">
        <v>5.0210100000000004</v>
      </c>
      <c r="D1744" s="44">
        <f t="shared" si="55"/>
        <v>6.5210100000000004</v>
      </c>
    </row>
    <row r="1745" spans="1:4" x14ac:dyDescent="0.25">
      <c r="A1745" s="44">
        <v>0.99999974400000724</v>
      </c>
      <c r="B1745" s="44">
        <f t="shared" si="54"/>
        <v>5.0217605134720831</v>
      </c>
      <c r="C1745" s="44">
        <v>5.0217599999999996</v>
      </c>
      <c r="D1745" s="44">
        <f t="shared" si="55"/>
        <v>6.5217599999999996</v>
      </c>
    </row>
    <row r="1746" spans="1:4" x14ac:dyDescent="0.25">
      <c r="A1746" s="44">
        <v>0.99999974500000721</v>
      </c>
      <c r="B1746" s="44">
        <f t="shared" si="54"/>
        <v>5.0225120419113232</v>
      </c>
      <c r="C1746" s="44">
        <v>5.0225099999999996</v>
      </c>
      <c r="D1746" s="44">
        <f t="shared" si="55"/>
        <v>6.5225099999999996</v>
      </c>
    </row>
    <row r="1747" spans="1:4" x14ac:dyDescent="0.25">
      <c r="A1747" s="44">
        <v>0.99999974600000718</v>
      </c>
      <c r="B1747" s="44">
        <f t="shared" si="54"/>
        <v>5.0232664177918656</v>
      </c>
      <c r="C1747" s="44">
        <v>5.0232700000000001</v>
      </c>
      <c r="D1747" s="44">
        <f t="shared" si="55"/>
        <v>6.5232700000000001</v>
      </c>
    </row>
    <row r="1748" spans="1:4" x14ac:dyDescent="0.25">
      <c r="A1748" s="44">
        <v>0.99999974700000716</v>
      </c>
      <c r="B1748" s="44">
        <f t="shared" si="54"/>
        <v>5.0240236632055293</v>
      </c>
      <c r="C1748" s="44">
        <v>5.0240200000000002</v>
      </c>
      <c r="D1748" s="44">
        <f t="shared" si="55"/>
        <v>6.5240200000000002</v>
      </c>
    </row>
    <row r="1749" spans="1:4" x14ac:dyDescent="0.25">
      <c r="A1749" s="44">
        <v>0.99999974800000713</v>
      </c>
      <c r="B1749" s="44">
        <f t="shared" si="54"/>
        <v>5.0247838005037968</v>
      </c>
      <c r="C1749" s="44">
        <v>5.0247799999999998</v>
      </c>
      <c r="D1749" s="44">
        <f t="shared" si="55"/>
        <v>6.5247799999999998</v>
      </c>
    </row>
    <row r="1750" spans="1:4" x14ac:dyDescent="0.25">
      <c r="A1750" s="44">
        <v>0.9999997490000071</v>
      </c>
      <c r="B1750" s="44">
        <f t="shared" si="54"/>
        <v>5.0255468523019067</v>
      </c>
      <c r="C1750" s="44">
        <v>5.02555</v>
      </c>
      <c r="D1750" s="44">
        <f t="shared" si="55"/>
        <v>6.52555</v>
      </c>
    </row>
    <row r="1751" spans="1:4" x14ac:dyDescent="0.25">
      <c r="A1751" s="44">
        <v>0.99999975000000707</v>
      </c>
      <c r="B1751" s="44">
        <f t="shared" si="54"/>
        <v>5.026312841483036</v>
      </c>
      <c r="C1751" s="44">
        <v>5.0263099999999996</v>
      </c>
      <c r="D1751" s="44">
        <f t="shared" si="55"/>
        <v>6.5263099999999996</v>
      </c>
    </row>
    <row r="1752" spans="1:4" x14ac:dyDescent="0.25">
      <c r="A1752" s="44">
        <v>0.99999975100000704</v>
      </c>
      <c r="B1752" s="44">
        <f t="shared" si="54"/>
        <v>5.0270817912025549</v>
      </c>
      <c r="C1752" s="44">
        <v>5.0270799999999998</v>
      </c>
      <c r="D1752" s="44">
        <f t="shared" si="55"/>
        <v>6.5270799999999998</v>
      </c>
    </row>
    <row r="1753" spans="1:4" x14ac:dyDescent="0.25">
      <c r="A1753" s="44">
        <v>0.99999975200000701</v>
      </c>
      <c r="B1753" s="44">
        <f t="shared" si="54"/>
        <v>5.0278537248923767</v>
      </c>
      <c r="C1753" s="44">
        <v>5.0278499999999999</v>
      </c>
      <c r="D1753" s="44">
        <f t="shared" si="55"/>
        <v>6.5278499999999999</v>
      </c>
    </row>
    <row r="1754" spans="1:4" x14ac:dyDescent="0.25">
      <c r="A1754" s="44">
        <v>0.99999975300000699</v>
      </c>
      <c r="B1754" s="44">
        <f t="shared" si="54"/>
        <v>5.0286286662653996</v>
      </c>
      <c r="C1754" s="44">
        <v>5.0286299999999997</v>
      </c>
      <c r="D1754" s="44">
        <f t="shared" si="55"/>
        <v>6.5286299999999997</v>
      </c>
    </row>
    <row r="1755" spans="1:4" x14ac:dyDescent="0.25">
      <c r="A1755" s="44">
        <v>0.99999975400000696</v>
      </c>
      <c r="B1755" s="44">
        <f t="shared" si="54"/>
        <v>5.0294066393200172</v>
      </c>
      <c r="C1755" s="44">
        <v>5.0294100000000004</v>
      </c>
      <c r="D1755" s="44">
        <f t="shared" si="55"/>
        <v>6.5294100000000004</v>
      </c>
    </row>
    <row r="1756" spans="1:4" x14ac:dyDescent="0.25">
      <c r="A1756" s="44">
        <v>0.99999975500000693</v>
      </c>
      <c r="B1756" s="44">
        <f t="shared" si="54"/>
        <v>5.0301876683447402</v>
      </c>
      <c r="C1756" s="44">
        <v>5.0301900000000002</v>
      </c>
      <c r="D1756" s="44">
        <f t="shared" si="55"/>
        <v>6.5301900000000002</v>
      </c>
    </row>
    <row r="1757" spans="1:4" x14ac:dyDescent="0.25">
      <c r="A1757" s="44">
        <v>0.9999997560000069</v>
      </c>
      <c r="B1757" s="44">
        <f t="shared" si="54"/>
        <v>5.0309717779229111</v>
      </c>
      <c r="C1757" s="44">
        <v>5.0309699999999999</v>
      </c>
      <c r="D1757" s="44">
        <f t="shared" si="55"/>
        <v>6.5309699999999999</v>
      </c>
    </row>
    <row r="1758" spans="1:4" x14ac:dyDescent="0.25">
      <c r="A1758" s="44">
        <v>0.99999975700000687</v>
      </c>
      <c r="B1758" s="44">
        <f t="shared" si="54"/>
        <v>5.0317589929374948</v>
      </c>
      <c r="C1758" s="44">
        <v>5.0317600000000002</v>
      </c>
      <c r="D1758" s="44">
        <f t="shared" si="55"/>
        <v>6.5317600000000002</v>
      </c>
    </row>
    <row r="1759" spans="1:4" x14ac:dyDescent="0.25">
      <c r="A1759" s="44">
        <v>0.99999975800000684</v>
      </c>
      <c r="B1759" s="44">
        <f t="shared" si="54"/>
        <v>5.0325493385759987</v>
      </c>
      <c r="C1759" s="44">
        <v>5.0325499999999996</v>
      </c>
      <c r="D1759" s="44">
        <f t="shared" si="55"/>
        <v>6.5325499999999996</v>
      </c>
    </row>
    <row r="1760" spans="1:4" x14ac:dyDescent="0.25">
      <c r="A1760" s="44">
        <v>0.99999975900000682</v>
      </c>
      <c r="B1760" s="44">
        <f t="shared" si="54"/>
        <v>5.033342840335461</v>
      </c>
      <c r="C1760" s="44">
        <v>5.0333399999999999</v>
      </c>
      <c r="D1760" s="44">
        <f t="shared" si="55"/>
        <v>6.5333399999999999</v>
      </c>
    </row>
    <row r="1761" spans="1:4" x14ac:dyDescent="0.25">
      <c r="A1761" s="44">
        <v>0.99999976000000679</v>
      </c>
      <c r="B1761" s="44">
        <f t="shared" si="54"/>
        <v>5.0341395240275686</v>
      </c>
      <c r="C1761" s="44">
        <v>5.0341399999999998</v>
      </c>
      <c r="D1761" s="44">
        <f t="shared" si="55"/>
        <v>6.5341399999999998</v>
      </c>
    </row>
    <row r="1762" spans="1:4" x14ac:dyDescent="0.25">
      <c r="A1762" s="44">
        <v>0.99999976100000676</v>
      </c>
      <c r="B1762" s="44">
        <f t="shared" si="54"/>
        <v>5.0349394157838736</v>
      </c>
      <c r="C1762" s="44">
        <v>5.0349399999999997</v>
      </c>
      <c r="D1762" s="44">
        <f t="shared" si="55"/>
        <v>6.5349399999999997</v>
      </c>
    </row>
    <row r="1763" spans="1:4" x14ac:dyDescent="0.25">
      <c r="A1763" s="44">
        <v>0.99999976200000673</v>
      </c>
      <c r="B1763" s="44">
        <f t="shared" si="54"/>
        <v>5.0357425420611017</v>
      </c>
      <c r="C1763" s="44">
        <v>5.0357399999999997</v>
      </c>
      <c r="D1763" s="44">
        <f t="shared" si="55"/>
        <v>6.5357399999999997</v>
      </c>
    </row>
    <row r="1764" spans="1:4" x14ac:dyDescent="0.25">
      <c r="A1764" s="44">
        <v>0.9999997630000067</v>
      </c>
      <c r="B1764" s="44">
        <f t="shared" si="54"/>
        <v>5.0365489296465995</v>
      </c>
      <c r="C1764" s="44">
        <v>5.0365500000000001</v>
      </c>
      <c r="D1764" s="44">
        <f t="shared" si="55"/>
        <v>6.5365500000000001</v>
      </c>
    </row>
    <row r="1765" spans="1:4" x14ac:dyDescent="0.25">
      <c r="A1765" s="44">
        <v>0.99999976400000667</v>
      </c>
      <c r="B1765" s="44">
        <f t="shared" si="54"/>
        <v>5.0373586056638748</v>
      </c>
      <c r="C1765" s="44">
        <v>5.0373599999999996</v>
      </c>
      <c r="D1765" s="44">
        <f t="shared" si="55"/>
        <v>6.5373599999999996</v>
      </c>
    </row>
    <row r="1766" spans="1:4" x14ac:dyDescent="0.25">
      <c r="A1766" s="44">
        <v>0.99999976500000665</v>
      </c>
      <c r="B1766" s="44">
        <f t="shared" si="54"/>
        <v>5.0381715975782679</v>
      </c>
      <c r="C1766" s="44">
        <v>5.03817</v>
      </c>
      <c r="D1766" s="44">
        <f t="shared" si="55"/>
        <v>6.53817</v>
      </c>
    </row>
    <row r="1767" spans="1:4" x14ac:dyDescent="0.25">
      <c r="A1767" s="44">
        <v>0.99999976600000662</v>
      </c>
      <c r="B1767" s="44">
        <f t="shared" si="54"/>
        <v>5.0389879332027245</v>
      </c>
      <c r="C1767" s="44">
        <v>5.0389900000000001</v>
      </c>
      <c r="D1767" s="44">
        <f t="shared" si="55"/>
        <v>6.5389900000000001</v>
      </c>
    </row>
    <row r="1768" spans="1:4" x14ac:dyDescent="0.25">
      <c r="A1768" s="44">
        <v>0.99999976700000659</v>
      </c>
      <c r="B1768" s="44">
        <f t="shared" si="54"/>
        <v>5.03980764070372</v>
      </c>
      <c r="C1768" s="44">
        <v>5.0398100000000001</v>
      </c>
      <c r="D1768" s="44">
        <f t="shared" si="55"/>
        <v>6.5398100000000001</v>
      </c>
    </row>
    <row r="1769" spans="1:4" x14ac:dyDescent="0.25">
      <c r="A1769" s="44">
        <v>0.99999976800000656</v>
      </c>
      <c r="B1769" s="44">
        <f t="shared" si="54"/>
        <v>5.040630748607283</v>
      </c>
      <c r="C1769" s="44">
        <v>5.0406300000000002</v>
      </c>
      <c r="D1769" s="44">
        <f t="shared" si="55"/>
        <v>6.5406300000000002</v>
      </c>
    </row>
    <row r="1770" spans="1:4" x14ac:dyDescent="0.25">
      <c r="A1770" s="44">
        <v>0.99999976900000653</v>
      </c>
      <c r="B1770" s="44">
        <f t="shared" si="54"/>
        <v>5.0414572858051567</v>
      </c>
      <c r="C1770" s="44">
        <v>5.0414599999999998</v>
      </c>
      <c r="D1770" s="44">
        <f t="shared" si="55"/>
        <v>6.5414599999999998</v>
      </c>
    </row>
    <row r="1771" spans="1:4" x14ac:dyDescent="0.25">
      <c r="A1771" s="44">
        <v>0.9999997700000065</v>
      </c>
      <c r="B1771" s="44">
        <f t="shared" si="54"/>
        <v>5.0422872815611068</v>
      </c>
      <c r="C1771" s="44">
        <v>5.0422900000000004</v>
      </c>
      <c r="D1771" s="44">
        <f t="shared" si="55"/>
        <v>6.5422900000000004</v>
      </c>
    </row>
    <row r="1772" spans="1:4" x14ac:dyDescent="0.25">
      <c r="A1772" s="44">
        <v>0.99999977100000648</v>
      </c>
      <c r="B1772" s="44">
        <f t="shared" si="54"/>
        <v>5.0431207655173447</v>
      </c>
      <c r="C1772" s="44">
        <v>5.04312</v>
      </c>
      <c r="D1772" s="44">
        <f t="shared" si="55"/>
        <v>6.54312</v>
      </c>
    </row>
    <row r="1773" spans="1:4" x14ac:dyDescent="0.25">
      <c r="A1773" s="44">
        <v>0.99999977200000645</v>
      </c>
      <c r="B1773" s="44">
        <f t="shared" si="54"/>
        <v>5.0439577677011052</v>
      </c>
      <c r="C1773" s="44">
        <v>5.0439600000000002</v>
      </c>
      <c r="D1773" s="44">
        <f t="shared" si="55"/>
        <v>6.5439600000000002</v>
      </c>
    </row>
    <row r="1774" spans="1:4" x14ac:dyDescent="0.25">
      <c r="A1774" s="44">
        <v>0.99999977300000642</v>
      </c>
      <c r="B1774" s="44">
        <f t="shared" si="54"/>
        <v>5.0447983185313605</v>
      </c>
      <c r="C1774" s="44">
        <v>5.0448000000000004</v>
      </c>
      <c r="D1774" s="44">
        <f t="shared" si="55"/>
        <v>6.5448000000000004</v>
      </c>
    </row>
    <row r="1775" spans="1:4" x14ac:dyDescent="0.25">
      <c r="A1775" s="44">
        <v>0.99999977400000639</v>
      </c>
      <c r="B1775" s="44">
        <f t="shared" si="54"/>
        <v>5.0456424488256824</v>
      </c>
      <c r="C1775" s="44">
        <v>5.0456399999999997</v>
      </c>
      <c r="D1775" s="44">
        <f t="shared" si="55"/>
        <v>6.5456399999999997</v>
      </c>
    </row>
    <row r="1776" spans="1:4" x14ac:dyDescent="0.25">
      <c r="A1776" s="44">
        <v>0.99999977500000636</v>
      </c>
      <c r="B1776" s="44">
        <f t="shared" si="54"/>
        <v>5.0464901898072672</v>
      </c>
      <c r="C1776" s="44">
        <v>5.0464900000000004</v>
      </c>
      <c r="D1776" s="44">
        <f t="shared" si="55"/>
        <v>6.5464900000000004</v>
      </c>
    </row>
    <row r="1777" spans="1:4" x14ac:dyDescent="0.25">
      <c r="A1777" s="44">
        <v>0.99999977600000634</v>
      </c>
      <c r="B1777" s="44">
        <f t="shared" si="54"/>
        <v>5.0473415731120905</v>
      </c>
      <c r="C1777" s="44">
        <v>5.0473400000000002</v>
      </c>
      <c r="D1777" s="44">
        <f t="shared" si="55"/>
        <v>6.5473400000000002</v>
      </c>
    </row>
    <row r="1778" spans="1:4" x14ac:dyDescent="0.25">
      <c r="A1778" s="44">
        <v>0.99999977700000631</v>
      </c>
      <c r="B1778" s="44">
        <f t="shared" si="54"/>
        <v>5.0481966307962534</v>
      </c>
      <c r="C1778" s="44">
        <v>5.0481999999999996</v>
      </c>
      <c r="D1778" s="44">
        <f t="shared" si="55"/>
        <v>6.5481999999999996</v>
      </c>
    </row>
    <row r="1779" spans="1:4" x14ac:dyDescent="0.25">
      <c r="A1779" s="44">
        <v>0.99999977800000628</v>
      </c>
      <c r="B1779" s="44">
        <f t="shared" si="54"/>
        <v>5.0490553953434603</v>
      </c>
      <c r="C1779" s="44">
        <v>5.0490599999999999</v>
      </c>
      <c r="D1779" s="44">
        <f t="shared" si="55"/>
        <v>6.5490599999999999</v>
      </c>
    </row>
    <row r="1780" spans="1:4" x14ac:dyDescent="0.25">
      <c r="A1780" s="44">
        <v>0.99999977900000625</v>
      </c>
      <c r="B1780" s="44">
        <f t="shared" si="54"/>
        <v>5.0499178996726917</v>
      </c>
      <c r="C1780" s="44">
        <v>5.0499200000000002</v>
      </c>
      <c r="D1780" s="44">
        <f t="shared" si="55"/>
        <v>6.5499200000000002</v>
      </c>
    </row>
    <row r="1781" spans="1:4" x14ac:dyDescent="0.25">
      <c r="A1781" s="44">
        <v>0.99999978000000622</v>
      </c>
      <c r="B1781" s="44">
        <f t="shared" si="54"/>
        <v>5.0507841771460376</v>
      </c>
      <c r="C1781" s="44">
        <v>5.0507799999999996</v>
      </c>
      <c r="D1781" s="44">
        <f t="shared" si="55"/>
        <v>6.5507799999999996</v>
      </c>
    </row>
    <row r="1782" spans="1:4" x14ac:dyDescent="0.25">
      <c r="A1782" s="44">
        <v>0.99999978100000619</v>
      </c>
      <c r="B1782" s="44">
        <f t="shared" si="54"/>
        <v>5.0516542615766982</v>
      </c>
      <c r="C1782" s="44">
        <v>5.0516500000000004</v>
      </c>
      <c r="D1782" s="44">
        <f t="shared" si="55"/>
        <v>6.5516500000000004</v>
      </c>
    </row>
    <row r="1783" spans="1:4" x14ac:dyDescent="0.25">
      <c r="A1783" s="44">
        <v>0.99999978200000617</v>
      </c>
      <c r="B1783" s="44">
        <f t="shared" si="54"/>
        <v>5.0525281872371943</v>
      </c>
      <c r="C1783" s="44">
        <v>5.05253</v>
      </c>
      <c r="D1783" s="44">
        <f t="shared" si="55"/>
        <v>6.55253</v>
      </c>
    </row>
    <row r="1784" spans="1:4" x14ac:dyDescent="0.25">
      <c r="A1784" s="44">
        <v>0.99999978300000614</v>
      </c>
      <c r="B1784" s="44">
        <f t="shared" si="54"/>
        <v>5.0534059888677332</v>
      </c>
      <c r="C1784" s="44">
        <v>5.0534100000000004</v>
      </c>
      <c r="D1784" s="44">
        <f t="shared" si="55"/>
        <v>6.5534100000000004</v>
      </c>
    </row>
    <row r="1785" spans="1:4" x14ac:dyDescent="0.25">
      <c r="A1785" s="44">
        <v>0.99999978400000611</v>
      </c>
      <c r="B1785" s="44">
        <f t="shared" si="54"/>
        <v>5.0542877016847862</v>
      </c>
      <c r="C1785" s="44">
        <v>5.0542899999999999</v>
      </c>
      <c r="D1785" s="44">
        <f t="shared" si="55"/>
        <v>6.5542899999999999</v>
      </c>
    </row>
    <row r="1786" spans="1:4" x14ac:dyDescent="0.25">
      <c r="A1786" s="44">
        <v>0.99999978500000608</v>
      </c>
      <c r="B1786" s="44">
        <f t="shared" si="54"/>
        <v>5.0551733613898753</v>
      </c>
      <c r="C1786" s="44">
        <v>5.0551700000000004</v>
      </c>
      <c r="D1786" s="44">
        <f t="shared" si="55"/>
        <v>6.5551700000000004</v>
      </c>
    </row>
    <row r="1787" spans="1:4" x14ac:dyDescent="0.25">
      <c r="A1787" s="44">
        <v>0.99999978600000605</v>
      </c>
      <c r="B1787" s="44">
        <f t="shared" si="54"/>
        <v>5.0560630041785162</v>
      </c>
      <c r="C1787" s="44">
        <v>5.0560600000000004</v>
      </c>
      <c r="D1787" s="44">
        <f t="shared" si="55"/>
        <v>6.5560600000000004</v>
      </c>
    </row>
    <row r="1788" spans="1:4" x14ac:dyDescent="0.25">
      <c r="A1788" s="44">
        <v>0.99999978700000602</v>
      </c>
      <c r="B1788" s="44">
        <f t="shared" si="54"/>
        <v>5.0569566667494312</v>
      </c>
      <c r="C1788" s="44">
        <v>5.0569600000000001</v>
      </c>
      <c r="D1788" s="44">
        <f t="shared" si="55"/>
        <v>6.5569600000000001</v>
      </c>
    </row>
    <row r="1789" spans="1:4" x14ac:dyDescent="0.25">
      <c r="A1789" s="44">
        <v>0.999999788000006</v>
      </c>
      <c r="B1789" s="44">
        <f t="shared" si="54"/>
        <v>5.0578543863139256</v>
      </c>
      <c r="C1789" s="44">
        <v>5.0578500000000002</v>
      </c>
      <c r="D1789" s="44">
        <f t="shared" si="55"/>
        <v>6.5578500000000002</v>
      </c>
    </row>
    <row r="1790" spans="1:4" x14ac:dyDescent="0.25">
      <c r="A1790" s="44">
        <v>0.99999978900000597</v>
      </c>
      <c r="B1790" s="44">
        <f t="shared" si="54"/>
        <v>5.0587562006055249</v>
      </c>
      <c r="C1790" s="44">
        <v>5.0587600000000004</v>
      </c>
      <c r="D1790" s="44">
        <f t="shared" si="55"/>
        <v>6.5587600000000004</v>
      </c>
    </row>
    <row r="1791" spans="1:4" x14ac:dyDescent="0.25">
      <c r="A1791" s="44">
        <v>0.99999979000000594</v>
      </c>
      <c r="B1791" s="44">
        <f t="shared" si="54"/>
        <v>5.0596621478898047</v>
      </c>
      <c r="C1791" s="44">
        <v>5.05966</v>
      </c>
      <c r="D1791" s="44">
        <f t="shared" si="55"/>
        <v>6.55966</v>
      </c>
    </row>
    <row r="1792" spans="1:4" x14ac:dyDescent="0.25">
      <c r="A1792" s="44">
        <v>0.99999979100000591</v>
      </c>
      <c r="B1792" s="44">
        <f t="shared" si="54"/>
        <v>5.0605722669744768</v>
      </c>
      <c r="C1792" s="44">
        <v>5.0605700000000002</v>
      </c>
      <c r="D1792" s="44">
        <f t="shared" si="55"/>
        <v>6.5605700000000002</v>
      </c>
    </row>
    <row r="1793" spans="1:4" x14ac:dyDescent="0.25">
      <c r="A1793" s="44">
        <v>0.99999979200000588</v>
      </c>
      <c r="B1793" s="44">
        <f t="shared" ref="B1793:B1856" si="56">NORMSINV(A1793)</f>
        <v>5.0614865972197087</v>
      </c>
      <c r="C1793" s="44">
        <v>5.06149</v>
      </c>
      <c r="D1793" s="44">
        <f t="shared" ref="D1793:D1856" si="57">C1793+1.5</f>
        <v>6.56149</v>
      </c>
    </row>
    <row r="1794" spans="1:4" x14ac:dyDescent="0.25">
      <c r="A1794" s="44">
        <v>0.99999979300000585</v>
      </c>
      <c r="B1794" s="44">
        <f t="shared" si="56"/>
        <v>5.0624051785486897</v>
      </c>
      <c r="C1794" s="44">
        <v>5.0624099999999999</v>
      </c>
      <c r="D1794" s="44">
        <f t="shared" si="57"/>
        <v>6.5624099999999999</v>
      </c>
    </row>
    <row r="1795" spans="1:4" x14ac:dyDescent="0.25">
      <c r="A1795" s="44">
        <v>0.99999979400000583</v>
      </c>
      <c r="B1795" s="44">
        <f t="shared" si="56"/>
        <v>5.0633280514584493</v>
      </c>
      <c r="C1795" s="44">
        <v>5.0633299999999997</v>
      </c>
      <c r="D1795" s="44">
        <f t="shared" si="57"/>
        <v>6.5633299999999997</v>
      </c>
    </row>
    <row r="1796" spans="1:4" x14ac:dyDescent="0.25">
      <c r="A1796" s="44">
        <v>0.9999997950000058</v>
      </c>
      <c r="B1796" s="44">
        <f t="shared" si="56"/>
        <v>5.0642552570309443</v>
      </c>
      <c r="C1796" s="44">
        <v>5.06426</v>
      </c>
      <c r="D1796" s="44">
        <f t="shared" si="57"/>
        <v>6.56426</v>
      </c>
    </row>
    <row r="1797" spans="1:4" x14ac:dyDescent="0.25">
      <c r="A1797" s="44">
        <v>0.99999979600000577</v>
      </c>
      <c r="B1797" s="44">
        <f t="shared" si="56"/>
        <v>5.0651868369444086</v>
      </c>
      <c r="C1797" s="44">
        <v>5.0651900000000003</v>
      </c>
      <c r="D1797" s="44">
        <f t="shared" si="57"/>
        <v>6.5651900000000003</v>
      </c>
    </row>
    <row r="1798" spans="1:4" x14ac:dyDescent="0.25">
      <c r="A1798" s="44">
        <v>0.99999979700000574</v>
      </c>
      <c r="B1798" s="44">
        <f t="shared" si="56"/>
        <v>5.0661228334849744</v>
      </c>
      <c r="C1798" s="44">
        <v>5.0661199999999997</v>
      </c>
      <c r="D1798" s="44">
        <f t="shared" si="57"/>
        <v>6.5661199999999997</v>
      </c>
    </row>
    <row r="1799" spans="1:4" x14ac:dyDescent="0.25">
      <c r="A1799" s="44">
        <v>0.99999979800000571</v>
      </c>
      <c r="B1799" s="44">
        <f t="shared" si="56"/>
        <v>5.0670632895586012</v>
      </c>
      <c r="C1799" s="44">
        <v>5.0670599999999997</v>
      </c>
      <c r="D1799" s="44">
        <f t="shared" si="57"/>
        <v>6.5670599999999997</v>
      </c>
    </row>
    <row r="1800" spans="1:4" x14ac:dyDescent="0.25">
      <c r="A1800" s="44">
        <v>0.99999979900000568</v>
      </c>
      <c r="B1800" s="44">
        <f t="shared" si="56"/>
        <v>5.068008248703272</v>
      </c>
      <c r="C1800" s="44">
        <v>5.0680100000000001</v>
      </c>
      <c r="D1800" s="44">
        <f t="shared" si="57"/>
        <v>6.5680100000000001</v>
      </c>
    </row>
    <row r="1801" spans="1:4" x14ac:dyDescent="0.25">
      <c r="A1801" s="44">
        <v>0.99999980000000566</v>
      </c>
      <c r="B1801" s="44">
        <f t="shared" si="56"/>
        <v>5.0689577551015113</v>
      </c>
      <c r="C1801" s="44">
        <v>5.0689599999999997</v>
      </c>
      <c r="D1801" s="44">
        <f t="shared" si="57"/>
        <v>6.5689599999999997</v>
      </c>
    </row>
    <row r="1802" spans="1:4" x14ac:dyDescent="0.25">
      <c r="A1802" s="44">
        <v>0.99999980100000563</v>
      </c>
      <c r="B1802" s="44">
        <f t="shared" si="56"/>
        <v>5.0699118535932</v>
      </c>
      <c r="C1802" s="44">
        <v>5.0699100000000001</v>
      </c>
      <c r="D1802" s="44">
        <f t="shared" si="57"/>
        <v>6.5699100000000001</v>
      </c>
    </row>
    <row r="1803" spans="1:4" x14ac:dyDescent="0.25">
      <c r="A1803" s="44">
        <v>0.9999998020000056</v>
      </c>
      <c r="B1803" s="44">
        <f t="shared" si="56"/>
        <v>5.070870589688723</v>
      </c>
      <c r="C1803" s="44">
        <v>5.0708700000000002</v>
      </c>
      <c r="D1803" s="44">
        <f t="shared" si="57"/>
        <v>6.5708700000000002</v>
      </c>
    </row>
    <row r="1804" spans="1:4" x14ac:dyDescent="0.25">
      <c r="A1804" s="44">
        <v>0.99999980300000557</v>
      </c>
      <c r="B1804" s="44">
        <f t="shared" si="56"/>
        <v>5.0718340095824477</v>
      </c>
      <c r="C1804" s="44">
        <v>5.0718300000000003</v>
      </c>
      <c r="D1804" s="44">
        <f t="shared" si="57"/>
        <v>6.5718300000000003</v>
      </c>
    </row>
    <row r="1805" spans="1:4" x14ac:dyDescent="0.25">
      <c r="A1805" s="44">
        <v>0.99999980400000554</v>
      </c>
      <c r="B1805" s="44">
        <f t="shared" si="56"/>
        <v>5.0728021601665345</v>
      </c>
      <c r="C1805" s="44">
        <v>5.0728</v>
      </c>
      <c r="D1805" s="44">
        <f t="shared" si="57"/>
        <v>6.5728</v>
      </c>
    </row>
    <row r="1806" spans="1:4" x14ac:dyDescent="0.25">
      <c r="A1806" s="44">
        <v>0.99999980500000551</v>
      </c>
      <c r="B1806" s="44">
        <f t="shared" si="56"/>
        <v>5.0737750890450943</v>
      </c>
      <c r="C1806" s="44">
        <v>5.0737800000000002</v>
      </c>
      <c r="D1806" s="44">
        <f t="shared" si="57"/>
        <v>6.5737800000000002</v>
      </c>
    </row>
    <row r="1807" spans="1:4" x14ac:dyDescent="0.25">
      <c r="A1807" s="44">
        <v>0.99999980600000549</v>
      </c>
      <c r="B1807" s="44">
        <f t="shared" si="56"/>
        <v>5.0747528445487333</v>
      </c>
      <c r="C1807" s="44">
        <v>5.0747499999999999</v>
      </c>
      <c r="D1807" s="44">
        <f t="shared" si="57"/>
        <v>6.5747499999999999</v>
      </c>
    </row>
    <row r="1808" spans="1:4" x14ac:dyDescent="0.25">
      <c r="A1808" s="44">
        <v>0.99999980700000546</v>
      </c>
      <c r="B1808" s="44">
        <f t="shared" si="56"/>
        <v>5.0757354757494362</v>
      </c>
      <c r="C1808" s="44">
        <v>5.0757399999999997</v>
      </c>
      <c r="D1808" s="44">
        <f t="shared" si="57"/>
        <v>6.5757399999999997</v>
      </c>
    </row>
    <row r="1809" spans="1:4" x14ac:dyDescent="0.25">
      <c r="A1809" s="44">
        <v>0.99999980800000543</v>
      </c>
      <c r="B1809" s="44">
        <f t="shared" si="56"/>
        <v>5.0767230324758694</v>
      </c>
      <c r="C1809" s="44">
        <v>5.0767199999999999</v>
      </c>
      <c r="D1809" s="44">
        <f t="shared" si="57"/>
        <v>6.5767199999999999</v>
      </c>
    </row>
    <row r="1810" spans="1:4" x14ac:dyDescent="0.25">
      <c r="A1810" s="44">
        <v>0.9999998090000054</v>
      </c>
      <c r="B1810" s="44">
        <f t="shared" si="56"/>
        <v>5.0777155653290471</v>
      </c>
      <c r="C1810" s="44">
        <v>5.0777200000000002</v>
      </c>
      <c r="D1810" s="44">
        <f t="shared" si="57"/>
        <v>6.5777200000000002</v>
      </c>
    </row>
    <row r="1811" spans="1:4" x14ac:dyDescent="0.25">
      <c r="A1811" s="44">
        <v>0.99999981000000537</v>
      </c>
      <c r="B1811" s="44">
        <f t="shared" si="56"/>
        <v>5.0787131256984352</v>
      </c>
      <c r="C1811" s="44">
        <v>5.0787100000000001</v>
      </c>
      <c r="D1811" s="44">
        <f t="shared" si="57"/>
        <v>6.5787100000000001</v>
      </c>
    </row>
    <row r="1812" spans="1:4" x14ac:dyDescent="0.25">
      <c r="A1812" s="44">
        <v>0.99999981100000535</v>
      </c>
      <c r="B1812" s="44">
        <f t="shared" si="56"/>
        <v>5.0797157657784497</v>
      </c>
      <c r="C1812" s="44">
        <v>5.07972</v>
      </c>
      <c r="D1812" s="44">
        <f t="shared" si="57"/>
        <v>6.57972</v>
      </c>
    </row>
    <row r="1813" spans="1:4" x14ac:dyDescent="0.25">
      <c r="A1813" s="44">
        <v>0.99999981200000532</v>
      </c>
      <c r="B1813" s="44">
        <f t="shared" si="56"/>
        <v>5.0807235385854277</v>
      </c>
      <c r="C1813" s="44">
        <v>5.0807200000000003</v>
      </c>
      <c r="D1813" s="44">
        <f t="shared" si="57"/>
        <v>6.5807200000000003</v>
      </c>
    </row>
    <row r="1814" spans="1:4" x14ac:dyDescent="0.25">
      <c r="A1814" s="44">
        <v>0.99999981300000529</v>
      </c>
      <c r="B1814" s="44">
        <f t="shared" si="56"/>
        <v>5.0817364979750019</v>
      </c>
      <c r="C1814" s="44">
        <v>5.0817399999999999</v>
      </c>
      <c r="D1814" s="44">
        <f t="shared" si="57"/>
        <v>6.5817399999999999</v>
      </c>
    </row>
    <row r="1815" spans="1:4" x14ac:dyDescent="0.25">
      <c r="A1815" s="44">
        <v>0.99999981400000526</v>
      </c>
      <c r="B1815" s="44">
        <f t="shared" si="56"/>
        <v>5.0827546986599756</v>
      </c>
      <c r="C1815" s="44">
        <v>5.0827499999999999</v>
      </c>
      <c r="D1815" s="44">
        <f t="shared" si="57"/>
        <v>6.5827499999999999</v>
      </c>
    </row>
    <row r="1816" spans="1:4" x14ac:dyDescent="0.25">
      <c r="A1816" s="44">
        <v>0.99999981500000523</v>
      </c>
      <c r="B1816" s="44">
        <f t="shared" si="56"/>
        <v>5.083778196228657</v>
      </c>
      <c r="C1816" s="44">
        <v>5.08378</v>
      </c>
      <c r="D1816" s="44">
        <f t="shared" si="57"/>
        <v>6.58378</v>
      </c>
    </row>
    <row r="1817" spans="1:4" x14ac:dyDescent="0.25">
      <c r="A1817" s="44">
        <v>0.9999998160000052</v>
      </c>
      <c r="B1817" s="44">
        <f t="shared" si="56"/>
        <v>5.0848070471636939</v>
      </c>
      <c r="C1817" s="44">
        <v>5.0848100000000001</v>
      </c>
      <c r="D1817" s="44">
        <f t="shared" si="57"/>
        <v>6.5848100000000001</v>
      </c>
    </row>
    <row r="1818" spans="1:4" x14ac:dyDescent="0.25">
      <c r="A1818" s="44">
        <v>0.99999981700000518</v>
      </c>
      <c r="B1818" s="44">
        <f t="shared" si="56"/>
        <v>5.0858413088614256</v>
      </c>
      <c r="C1818" s="44">
        <v>5.0858400000000001</v>
      </c>
      <c r="D1818" s="44">
        <f t="shared" si="57"/>
        <v>6.5858400000000001</v>
      </c>
    </row>
    <row r="1819" spans="1:4" x14ac:dyDescent="0.25">
      <c r="A1819" s="44">
        <v>0.99999981800000515</v>
      </c>
      <c r="B1819" s="44">
        <f t="shared" si="56"/>
        <v>5.0868810396517379</v>
      </c>
      <c r="C1819" s="44">
        <v>5.0868799999999998</v>
      </c>
      <c r="D1819" s="44">
        <f t="shared" si="57"/>
        <v>6.5868799999999998</v>
      </c>
    </row>
    <row r="1820" spans="1:4" x14ac:dyDescent="0.25">
      <c r="A1820" s="44">
        <v>0.99999981900000512</v>
      </c>
      <c r="B1820" s="44">
        <f t="shared" si="56"/>
        <v>5.0879262988184886</v>
      </c>
      <c r="C1820" s="44">
        <v>5.0879300000000001</v>
      </c>
      <c r="D1820" s="44">
        <f t="shared" si="57"/>
        <v>6.5879300000000001</v>
      </c>
    </row>
    <row r="1821" spans="1:4" x14ac:dyDescent="0.25">
      <c r="A1821" s="44">
        <v>0.99999982000000509</v>
      </c>
      <c r="B1821" s="44">
        <f t="shared" si="56"/>
        <v>5.0889771466204818</v>
      </c>
      <c r="C1821" s="44">
        <v>5.0889800000000003</v>
      </c>
      <c r="D1821" s="44">
        <f t="shared" si="57"/>
        <v>6.5889800000000003</v>
      </c>
    </row>
    <row r="1822" spans="1:4" x14ac:dyDescent="0.25">
      <c r="A1822" s="44">
        <v>0.99999982100000506</v>
      </c>
      <c r="B1822" s="44">
        <f t="shared" si="56"/>
        <v>5.0900336443130243</v>
      </c>
      <c r="C1822" s="44">
        <v>5.0900299999999996</v>
      </c>
      <c r="D1822" s="44">
        <f t="shared" si="57"/>
        <v>6.5900299999999996</v>
      </c>
    </row>
    <row r="1823" spans="1:4" x14ac:dyDescent="0.25">
      <c r="A1823" s="44">
        <v>0.99999982200000503</v>
      </c>
      <c r="B1823" s="44">
        <f t="shared" si="56"/>
        <v>5.0910958541700877</v>
      </c>
      <c r="C1823" s="44">
        <v>5.0911</v>
      </c>
      <c r="D1823" s="44">
        <f t="shared" si="57"/>
        <v>6.5911</v>
      </c>
    </row>
    <row r="1824" spans="1:4" x14ac:dyDescent="0.25">
      <c r="A1824" s="44">
        <v>0.99999982300000501</v>
      </c>
      <c r="B1824" s="44">
        <f t="shared" si="56"/>
        <v>5.0921638395070712</v>
      </c>
      <c r="C1824" s="44">
        <v>5.0921599999999998</v>
      </c>
      <c r="D1824" s="44">
        <f t="shared" si="57"/>
        <v>6.5921599999999998</v>
      </c>
    </row>
    <row r="1825" spans="1:4" x14ac:dyDescent="0.25">
      <c r="A1825" s="44">
        <v>0.99999982400000498</v>
      </c>
      <c r="B1825" s="44">
        <f t="shared" si="56"/>
        <v>5.0932376647042439</v>
      </c>
      <c r="C1825" s="44">
        <v>5.0932399999999998</v>
      </c>
      <c r="D1825" s="44">
        <f t="shared" si="57"/>
        <v>6.5932399999999998</v>
      </c>
    </row>
    <row r="1826" spans="1:4" x14ac:dyDescent="0.25">
      <c r="A1826" s="44">
        <v>0.99999982500000495</v>
      </c>
      <c r="B1826" s="44">
        <f t="shared" si="56"/>
        <v>5.0943173952308074</v>
      </c>
      <c r="C1826" s="44">
        <v>5.0943199999999997</v>
      </c>
      <c r="D1826" s="44">
        <f t="shared" si="57"/>
        <v>6.5943199999999997</v>
      </c>
    </row>
    <row r="1827" spans="1:4" x14ac:dyDescent="0.25">
      <c r="A1827" s="44">
        <v>0.99999982600000492</v>
      </c>
      <c r="B1827" s="44">
        <f t="shared" si="56"/>
        <v>5.0954030976696743</v>
      </c>
      <c r="C1827" s="44">
        <v>5.0953999999999997</v>
      </c>
      <c r="D1827" s="44">
        <f t="shared" si="57"/>
        <v>6.5953999999999997</v>
      </c>
    </row>
    <row r="1828" spans="1:4" x14ac:dyDescent="0.25">
      <c r="A1828" s="44">
        <v>0.99999982700000489</v>
      </c>
      <c r="B1828" s="44">
        <f t="shared" si="56"/>
        <v>5.096494839742939</v>
      </c>
      <c r="C1828" s="44">
        <v>5.0964900000000002</v>
      </c>
      <c r="D1828" s="44">
        <f t="shared" si="57"/>
        <v>6.5964900000000002</v>
      </c>
    </row>
    <row r="1829" spans="1:4" x14ac:dyDescent="0.25">
      <c r="A1829" s="44">
        <v>0.99999982800000486</v>
      </c>
      <c r="B1829" s="44">
        <f t="shared" si="56"/>
        <v>5.0975926903380939</v>
      </c>
      <c r="C1829" s="44">
        <v>5.0975900000000003</v>
      </c>
      <c r="D1829" s="44">
        <f t="shared" si="57"/>
        <v>6.5975900000000003</v>
      </c>
    </row>
    <row r="1830" spans="1:4" x14ac:dyDescent="0.25">
      <c r="A1830" s="44">
        <v>0.99999982900000484</v>
      </c>
      <c r="B1830" s="44">
        <f t="shared" si="56"/>
        <v>5.0986967195350044</v>
      </c>
      <c r="C1830" s="44">
        <v>5.0987</v>
      </c>
      <c r="D1830" s="44">
        <f t="shared" si="57"/>
        <v>6.5987</v>
      </c>
    </row>
    <row r="1831" spans="1:4" x14ac:dyDescent="0.25">
      <c r="A1831" s="44">
        <v>0.99999983000000481</v>
      </c>
      <c r="B1831" s="44">
        <f t="shared" si="56"/>
        <v>5.0998069986336523</v>
      </c>
      <c r="C1831" s="44">
        <v>5.0998099999999997</v>
      </c>
      <c r="D1831" s="44">
        <f t="shared" si="57"/>
        <v>6.5998099999999997</v>
      </c>
    </row>
    <row r="1832" spans="1:4" x14ac:dyDescent="0.25">
      <c r="A1832" s="44">
        <v>0.99999983100000478</v>
      </c>
      <c r="B1832" s="44">
        <f t="shared" si="56"/>
        <v>5.1009236001827194</v>
      </c>
      <c r="C1832" s="44">
        <v>5.1009200000000003</v>
      </c>
      <c r="D1832" s="44">
        <f t="shared" si="57"/>
        <v>6.6009200000000003</v>
      </c>
    </row>
    <row r="1833" spans="1:4" x14ac:dyDescent="0.25">
      <c r="A1833" s="44">
        <v>0.99999983200000475</v>
      </c>
      <c r="B1833" s="44">
        <f t="shared" si="56"/>
        <v>5.1020465980089957</v>
      </c>
      <c r="C1833" s="44">
        <v>5.1020500000000002</v>
      </c>
      <c r="D1833" s="44">
        <f t="shared" si="57"/>
        <v>6.6020500000000002</v>
      </c>
    </row>
    <row r="1834" spans="1:4" x14ac:dyDescent="0.25">
      <c r="A1834" s="44">
        <v>0.99999983300000472</v>
      </c>
      <c r="B1834" s="44">
        <f t="shared" si="56"/>
        <v>5.1031760672476665</v>
      </c>
      <c r="C1834" s="44">
        <v>5.10318</v>
      </c>
      <c r="D1834" s="44">
        <f t="shared" si="57"/>
        <v>6.60318</v>
      </c>
    </row>
    <row r="1835" spans="1:4" x14ac:dyDescent="0.25">
      <c r="A1835" s="44">
        <v>0.99999983400000469</v>
      </c>
      <c r="B1835" s="44">
        <f t="shared" si="56"/>
        <v>5.1043120843735048</v>
      </c>
      <c r="C1835" s="44">
        <v>5.1043099999999999</v>
      </c>
      <c r="D1835" s="44">
        <f t="shared" si="57"/>
        <v>6.6043099999999999</v>
      </c>
    </row>
    <row r="1836" spans="1:4" x14ac:dyDescent="0.25">
      <c r="A1836" s="44">
        <v>0.99999983500000467</v>
      </c>
      <c r="B1836" s="44">
        <f t="shared" si="56"/>
        <v>5.1054547272329875</v>
      </c>
      <c r="C1836" s="44">
        <v>5.1054500000000003</v>
      </c>
      <c r="D1836" s="44">
        <f t="shared" si="57"/>
        <v>6.6054500000000003</v>
      </c>
    </row>
    <row r="1837" spans="1:4" x14ac:dyDescent="0.25">
      <c r="A1837" s="44">
        <v>0.99999983600000464</v>
      </c>
      <c r="B1837" s="44">
        <f t="shared" si="56"/>
        <v>5.1066040750774082</v>
      </c>
      <c r="C1837" s="44">
        <v>5.1066000000000003</v>
      </c>
      <c r="D1837" s="44">
        <f t="shared" si="57"/>
        <v>6.6066000000000003</v>
      </c>
    </row>
    <row r="1838" spans="1:4" x14ac:dyDescent="0.25">
      <c r="A1838" s="44">
        <v>0.99999983700000461</v>
      </c>
      <c r="B1838" s="44">
        <f t="shared" si="56"/>
        <v>5.1077602085969698</v>
      </c>
      <c r="C1838" s="44">
        <v>5.1077599999999999</v>
      </c>
      <c r="D1838" s="44">
        <f t="shared" si="57"/>
        <v>6.6077599999999999</v>
      </c>
    </row>
    <row r="1839" spans="1:4" x14ac:dyDescent="0.25">
      <c r="A1839" s="44">
        <v>0.99999983800000458</v>
      </c>
      <c r="B1839" s="44">
        <f t="shared" si="56"/>
        <v>5.1089232099559316</v>
      </c>
      <c r="C1839" s="44">
        <v>5.1089200000000003</v>
      </c>
      <c r="D1839" s="44">
        <f t="shared" si="57"/>
        <v>6.6089200000000003</v>
      </c>
    </row>
    <row r="1840" spans="1:4" x14ac:dyDescent="0.25">
      <c r="A1840" s="44">
        <v>0.99999983900000455</v>
      </c>
      <c r="B1840" s="44">
        <f t="shared" si="56"/>
        <v>5.1100931628288437</v>
      </c>
      <c r="C1840" s="44">
        <v>5.1100899999999996</v>
      </c>
      <c r="D1840" s="44">
        <f t="shared" si="57"/>
        <v>6.6100899999999996</v>
      </c>
    </row>
    <row r="1841" spans="1:4" x14ac:dyDescent="0.25">
      <c r="A1841" s="44">
        <v>0.99999984000000453</v>
      </c>
      <c r="B1841" s="44">
        <f t="shared" si="56"/>
        <v>5.1112701524378839</v>
      </c>
      <c r="C1841" s="44">
        <v>5.1112700000000002</v>
      </c>
      <c r="D1841" s="44">
        <f t="shared" si="57"/>
        <v>6.6112700000000002</v>
      </c>
    </row>
    <row r="1842" spans="1:4" x14ac:dyDescent="0.25">
      <c r="A1842" s="44">
        <v>0.9999998410000045</v>
      </c>
      <c r="B1842" s="44">
        <f t="shared" si="56"/>
        <v>5.1124542655913823</v>
      </c>
      <c r="C1842" s="44">
        <v>5.1124499999999999</v>
      </c>
      <c r="D1842" s="44">
        <f t="shared" si="57"/>
        <v>6.6124499999999999</v>
      </c>
    </row>
    <row r="1843" spans="1:4" x14ac:dyDescent="0.25">
      <c r="A1843" s="44">
        <v>0.99999984200000447</v>
      </c>
      <c r="B1843" s="44">
        <f t="shared" si="56"/>
        <v>5.113645590723535</v>
      </c>
      <c r="C1843" s="44">
        <v>5.1136499999999998</v>
      </c>
      <c r="D1843" s="44">
        <f t="shared" si="57"/>
        <v>6.6136499999999998</v>
      </c>
    </row>
    <row r="1844" spans="1:4" x14ac:dyDescent="0.25">
      <c r="A1844" s="44">
        <v>0.99999984300000444</v>
      </c>
      <c r="B1844" s="44">
        <f t="shared" si="56"/>
        <v>5.1148442179353824</v>
      </c>
      <c r="C1844" s="44">
        <v>5.1148400000000001</v>
      </c>
      <c r="D1844" s="44">
        <f t="shared" si="57"/>
        <v>6.6148400000000001</v>
      </c>
    </row>
    <row r="1845" spans="1:4" x14ac:dyDescent="0.25">
      <c r="A1845" s="44">
        <v>0.99999984400000441</v>
      </c>
      <c r="B1845" s="44">
        <f t="shared" si="56"/>
        <v>5.1160502390370786</v>
      </c>
      <c r="C1845" s="44">
        <v>5.1160500000000004</v>
      </c>
      <c r="D1845" s="44">
        <f t="shared" si="57"/>
        <v>6.6160500000000004</v>
      </c>
    </row>
    <row r="1846" spans="1:4" x14ac:dyDescent="0.25">
      <c r="A1846" s="44">
        <v>0.99999984500000438</v>
      </c>
      <c r="B1846" s="44">
        <f t="shared" si="56"/>
        <v>5.1172637475915241</v>
      </c>
      <c r="C1846" s="44">
        <v>5.1172599999999999</v>
      </c>
      <c r="D1846" s="44">
        <f t="shared" si="57"/>
        <v>6.6172599999999999</v>
      </c>
    </row>
    <row r="1847" spans="1:4" x14ac:dyDescent="0.25">
      <c r="A1847" s="44">
        <v>0.99999984600000436</v>
      </c>
      <c r="B1847" s="44">
        <f t="shared" si="56"/>
        <v>5.1184848389593869</v>
      </c>
      <c r="C1847" s="44">
        <v>5.1184799999999999</v>
      </c>
      <c r="D1847" s="44">
        <f t="shared" si="57"/>
        <v>6.6184799999999999</v>
      </c>
    </row>
    <row r="1848" spans="1:4" x14ac:dyDescent="0.25">
      <c r="A1848" s="44">
        <v>0.99999984700000433</v>
      </c>
      <c r="B1848" s="44">
        <f t="shared" si="56"/>
        <v>5.1197136103455989</v>
      </c>
      <c r="C1848" s="44">
        <v>5.1197100000000004</v>
      </c>
      <c r="D1848" s="44">
        <f t="shared" si="57"/>
        <v>6.6197100000000004</v>
      </c>
    </row>
    <row r="1849" spans="1:4" x14ac:dyDescent="0.25">
      <c r="A1849" s="44">
        <v>0.9999998480000043</v>
      </c>
      <c r="B1849" s="44">
        <f t="shared" si="56"/>
        <v>5.1209501608473467</v>
      </c>
      <c r="C1849" s="44">
        <v>5.1209499999999997</v>
      </c>
      <c r="D1849" s="44">
        <f t="shared" si="57"/>
        <v>6.6209499999999997</v>
      </c>
    </row>
    <row r="1850" spans="1:4" x14ac:dyDescent="0.25">
      <c r="A1850" s="44">
        <v>0.99999984900000427</v>
      </c>
      <c r="B1850" s="44">
        <f t="shared" si="56"/>
        <v>5.1221945915036589</v>
      </c>
      <c r="C1850" s="44">
        <v>5.1221899999999998</v>
      </c>
      <c r="D1850" s="44">
        <f t="shared" si="57"/>
        <v>6.6221899999999998</v>
      </c>
    </row>
    <row r="1851" spans="1:4" x14ac:dyDescent="0.25">
      <c r="A1851" s="44">
        <v>0.99999985000000424</v>
      </c>
      <c r="B1851" s="44">
        <f t="shared" si="56"/>
        <v>5.1234470053466143</v>
      </c>
      <c r="C1851" s="44">
        <v>5.1234500000000001</v>
      </c>
      <c r="D1851" s="44">
        <f t="shared" si="57"/>
        <v>6.6234500000000001</v>
      </c>
    </row>
    <row r="1852" spans="1:4" x14ac:dyDescent="0.25">
      <c r="A1852" s="44">
        <v>0.99999985100000421</v>
      </c>
      <c r="B1852" s="44">
        <f t="shared" si="56"/>
        <v>5.1247075074542554</v>
      </c>
      <c r="C1852" s="44">
        <v>5.1247100000000003</v>
      </c>
      <c r="D1852" s="44">
        <f t="shared" si="57"/>
        <v>6.6247100000000003</v>
      </c>
    </row>
    <row r="1853" spans="1:4" x14ac:dyDescent="0.25">
      <c r="A1853" s="44">
        <v>0.99999985200000419</v>
      </c>
      <c r="B1853" s="44">
        <f t="shared" si="56"/>
        <v>5.1259762050052808</v>
      </c>
      <c r="C1853" s="44">
        <v>5.1259800000000002</v>
      </c>
      <c r="D1853" s="44">
        <f t="shared" si="57"/>
        <v>6.6259800000000002</v>
      </c>
    </row>
    <row r="1854" spans="1:4" x14ac:dyDescent="0.25">
      <c r="A1854" s="44">
        <v>0.99999985300000416</v>
      </c>
      <c r="B1854" s="44">
        <f t="shared" si="56"/>
        <v>5.1272532073355706</v>
      </c>
      <c r="C1854" s="44">
        <v>5.1272500000000001</v>
      </c>
      <c r="D1854" s="44">
        <f t="shared" si="57"/>
        <v>6.6272500000000001</v>
      </c>
    </row>
    <row r="1855" spans="1:4" x14ac:dyDescent="0.25">
      <c r="A1855" s="44">
        <v>0.99999985400000413</v>
      </c>
      <c r="B1855" s="44">
        <f t="shared" si="56"/>
        <v>5.1285386259966383</v>
      </c>
      <c r="C1855" s="44">
        <v>5.1285400000000001</v>
      </c>
      <c r="D1855" s="44">
        <f t="shared" si="57"/>
        <v>6.6285400000000001</v>
      </c>
    </row>
    <row r="1856" spans="1:4" x14ac:dyDescent="0.25">
      <c r="A1856" s="44">
        <v>0.9999998550000041</v>
      </c>
      <c r="B1856" s="44">
        <f t="shared" si="56"/>
        <v>5.1298325748160645</v>
      </c>
      <c r="C1856" s="44">
        <v>5.1298300000000001</v>
      </c>
      <c r="D1856" s="44">
        <f t="shared" si="57"/>
        <v>6.6298300000000001</v>
      </c>
    </row>
    <row r="1857" spans="1:4" x14ac:dyDescent="0.25">
      <c r="A1857" s="44">
        <v>0.99999985600000407</v>
      </c>
      <c r="B1857" s="44">
        <f t="shared" ref="B1857:B1920" si="58">NORMSINV(A1857)</f>
        <v>5.1311351699600323</v>
      </c>
      <c r="C1857" s="44">
        <v>5.1311400000000003</v>
      </c>
      <c r="D1857" s="44">
        <f t="shared" ref="D1857:D1920" si="59">C1857+1.5</f>
        <v>6.6311400000000003</v>
      </c>
    </row>
    <row r="1858" spans="1:4" x14ac:dyDescent="0.25">
      <c r="A1858" s="44">
        <v>0.99999985700000404</v>
      </c>
      <c r="B1858" s="44">
        <f t="shared" si="58"/>
        <v>5.132446529998</v>
      </c>
      <c r="C1858" s="44">
        <v>5.1324500000000004</v>
      </c>
      <c r="D1858" s="44">
        <f t="shared" si="59"/>
        <v>6.6324500000000004</v>
      </c>
    </row>
    <row r="1859" spans="1:4" x14ac:dyDescent="0.25">
      <c r="A1859" s="44">
        <v>0.99999985800000402</v>
      </c>
      <c r="B1859" s="44">
        <f t="shared" si="58"/>
        <v>5.1337667759696606</v>
      </c>
      <c r="C1859" s="44">
        <v>5.1337700000000002</v>
      </c>
      <c r="D1859" s="44">
        <f t="shared" si="59"/>
        <v>6.6337700000000002</v>
      </c>
    </row>
    <row r="1860" spans="1:4" x14ac:dyDescent="0.25">
      <c r="A1860" s="44">
        <v>0.99999985900000399</v>
      </c>
      <c r="B1860" s="44">
        <f t="shared" si="58"/>
        <v>5.1350960314542196</v>
      </c>
      <c r="C1860" s="44">
        <v>5.1351000000000004</v>
      </c>
      <c r="D1860" s="44">
        <f t="shared" si="59"/>
        <v>6.6351000000000004</v>
      </c>
    </row>
    <row r="1861" spans="1:4" x14ac:dyDescent="0.25">
      <c r="A1861" s="44">
        <v>0.99999986000000396</v>
      </c>
      <c r="B1861" s="44">
        <f t="shared" si="58"/>
        <v>5.1364344226421546</v>
      </c>
      <c r="C1861" s="44">
        <v>5.1364299999999998</v>
      </c>
      <c r="D1861" s="44">
        <f t="shared" si="59"/>
        <v>6.6364299999999998</v>
      </c>
    </row>
    <row r="1862" spans="1:4" x14ac:dyDescent="0.25">
      <c r="A1862" s="44">
        <v>0.99999986100000393</v>
      </c>
      <c r="B1862" s="44">
        <f t="shared" si="58"/>
        <v>5.1377820784095114</v>
      </c>
      <c r="C1862" s="44">
        <v>5.1377800000000002</v>
      </c>
      <c r="D1862" s="44">
        <f t="shared" si="59"/>
        <v>6.6377800000000002</v>
      </c>
    </row>
    <row r="1863" spans="1:4" x14ac:dyDescent="0.25">
      <c r="A1863" s="44">
        <v>0.9999998620000039</v>
      </c>
      <c r="B1863" s="44">
        <f t="shared" si="58"/>
        <v>5.1391391303948675</v>
      </c>
      <c r="C1863" s="44">
        <v>5.1391400000000003</v>
      </c>
      <c r="D1863" s="44">
        <f t="shared" si="59"/>
        <v>6.6391400000000003</v>
      </c>
    </row>
    <row r="1864" spans="1:4" x14ac:dyDescent="0.25">
      <c r="A1864" s="44">
        <v>0.99999986300000387</v>
      </c>
      <c r="B1864" s="44">
        <f t="shared" si="58"/>
        <v>5.1405057130790857</v>
      </c>
      <c r="C1864" s="44">
        <v>5.1405099999999999</v>
      </c>
      <c r="D1864" s="44">
        <f t="shared" si="59"/>
        <v>6.6405099999999999</v>
      </c>
    </row>
    <row r="1865" spans="1:4" x14ac:dyDescent="0.25">
      <c r="A1865" s="44">
        <v>0.99999986400000385</v>
      </c>
      <c r="B1865" s="44">
        <f t="shared" si="58"/>
        <v>5.1418819638679718</v>
      </c>
      <c r="C1865" s="44">
        <v>5.1418799999999996</v>
      </c>
      <c r="D1865" s="44">
        <f t="shared" si="59"/>
        <v>6.6418799999999996</v>
      </c>
    </row>
    <row r="1866" spans="1:4" x14ac:dyDescent="0.25">
      <c r="A1866" s="44">
        <v>0.99999986500000382</v>
      </c>
      <c r="B1866" s="44">
        <f t="shared" si="58"/>
        <v>5.1432680231779546</v>
      </c>
      <c r="C1866" s="44">
        <v>5.1432700000000002</v>
      </c>
      <c r="D1866" s="44">
        <f t="shared" si="59"/>
        <v>6.6432700000000002</v>
      </c>
    </row>
    <row r="1867" spans="1:4" x14ac:dyDescent="0.25">
      <c r="A1867" s="44">
        <v>0.99999986600000379</v>
      </c>
      <c r="B1867" s="44">
        <f t="shared" si="58"/>
        <v>5.144664034524931</v>
      </c>
      <c r="C1867" s="44">
        <v>5.14466</v>
      </c>
      <c r="D1867" s="44">
        <f t="shared" si="59"/>
        <v>6.64466</v>
      </c>
    </row>
    <row r="1868" spans="1:4" x14ac:dyDescent="0.25">
      <c r="A1868" s="44">
        <v>0.99999986700000376</v>
      </c>
      <c r="B1868" s="44">
        <f t="shared" si="58"/>
        <v>5.1460701446164405</v>
      </c>
      <c r="C1868" s="44">
        <v>5.1460699999999999</v>
      </c>
      <c r="D1868" s="44">
        <f t="shared" si="59"/>
        <v>6.6460699999999999</v>
      </c>
    </row>
    <row r="1869" spans="1:4" x14ac:dyDescent="0.25">
      <c r="A1869" s="44">
        <v>0.99999986800000373</v>
      </c>
      <c r="B1869" s="44">
        <f t="shared" si="58"/>
        <v>5.1474865034472552</v>
      </c>
      <c r="C1869" s="44">
        <v>5.1474900000000003</v>
      </c>
      <c r="D1869" s="44">
        <f t="shared" si="59"/>
        <v>6.6474900000000003</v>
      </c>
    </row>
    <row r="1870" spans="1:4" x14ac:dyDescent="0.25">
      <c r="A1870" s="44">
        <v>0.9999998690000037</v>
      </c>
      <c r="B1870" s="44">
        <f t="shared" si="58"/>
        <v>5.1489132643986402</v>
      </c>
      <c r="C1870" s="44">
        <v>5.1489099999999999</v>
      </c>
      <c r="D1870" s="44">
        <f t="shared" si="59"/>
        <v>6.6489099999999999</v>
      </c>
    </row>
    <row r="1871" spans="1:4" x14ac:dyDescent="0.25">
      <c r="A1871" s="44">
        <v>0.99999987000000368</v>
      </c>
      <c r="B1871" s="44">
        <f t="shared" si="58"/>
        <v>5.150350584341334</v>
      </c>
      <c r="C1871" s="44">
        <v>5.1503500000000004</v>
      </c>
      <c r="D1871" s="44">
        <f t="shared" si="59"/>
        <v>6.6503500000000004</v>
      </c>
    </row>
    <row r="1872" spans="1:4" x14ac:dyDescent="0.25">
      <c r="A1872" s="44">
        <v>0.99999987100000365</v>
      </c>
      <c r="B1872" s="44">
        <f t="shared" si="58"/>
        <v>5.1517986237425246</v>
      </c>
      <c r="C1872" s="44">
        <v>5.1517999999999997</v>
      </c>
      <c r="D1872" s="44">
        <f t="shared" si="59"/>
        <v>6.6517999999999997</v>
      </c>
    </row>
    <row r="1873" spans="1:4" x14ac:dyDescent="0.25">
      <c r="A1873" s="44">
        <v>0.99999987200000362</v>
      </c>
      <c r="B1873" s="44">
        <f t="shared" si="58"/>
        <v>5.1532575467769419</v>
      </c>
      <c r="C1873" s="44">
        <v>5.1532600000000004</v>
      </c>
      <c r="D1873" s="44">
        <f t="shared" si="59"/>
        <v>6.6532600000000004</v>
      </c>
    </row>
    <row r="1874" spans="1:4" x14ac:dyDescent="0.25">
      <c r="A1874" s="44">
        <v>0.99999987300000359</v>
      </c>
      <c r="B1874" s="44">
        <f t="shared" si="58"/>
        <v>5.1547275214422852</v>
      </c>
      <c r="C1874" s="44">
        <v>5.1547299999999998</v>
      </c>
      <c r="D1874" s="44">
        <f t="shared" si="59"/>
        <v>6.6547299999999998</v>
      </c>
    </row>
    <row r="1875" spans="1:4" x14ac:dyDescent="0.25">
      <c r="A1875" s="44">
        <v>0.99999987400000356</v>
      </c>
      <c r="B1875" s="44">
        <f t="shared" si="58"/>
        <v>5.1562087196791895</v>
      </c>
      <c r="C1875" s="44">
        <v>5.1562099999999997</v>
      </c>
      <c r="D1875" s="44">
        <f t="shared" si="59"/>
        <v>6.6562099999999997</v>
      </c>
    </row>
    <row r="1876" spans="1:4" x14ac:dyDescent="0.25">
      <c r="A1876" s="44">
        <v>0.99999987500000354</v>
      </c>
      <c r="B1876" s="44">
        <f t="shared" si="58"/>
        <v>5.1577013174959347</v>
      </c>
      <c r="C1876" s="44">
        <v>5.1577000000000002</v>
      </c>
      <c r="D1876" s="44">
        <f t="shared" si="59"/>
        <v>6.6577000000000002</v>
      </c>
    </row>
    <row r="1877" spans="1:4" x14ac:dyDescent="0.25">
      <c r="A1877" s="44">
        <v>0.99999987600000351</v>
      </c>
      <c r="B1877" s="44">
        <f t="shared" si="58"/>
        <v>5.1592054950981465</v>
      </c>
      <c r="C1877" s="44">
        <v>5.1592099999999999</v>
      </c>
      <c r="D1877" s="44">
        <f t="shared" si="59"/>
        <v>6.6592099999999999</v>
      </c>
    </row>
    <row r="1878" spans="1:4" x14ac:dyDescent="0.25">
      <c r="A1878" s="44">
        <v>0.99999987700000348</v>
      </c>
      <c r="B1878" s="44">
        <f t="shared" si="58"/>
        <v>5.160721437023696</v>
      </c>
      <c r="C1878" s="44">
        <v>5.1607200000000004</v>
      </c>
      <c r="D1878" s="44">
        <f t="shared" si="59"/>
        <v>6.6607200000000004</v>
      </c>
    </row>
    <row r="1879" spans="1:4" x14ac:dyDescent="0.25">
      <c r="A1879" s="44">
        <v>0.99999987800000345</v>
      </c>
      <c r="B1879" s="44">
        <f t="shared" si="58"/>
        <v>5.1622493322830927</v>
      </c>
      <c r="C1879" s="44">
        <v>5.1622500000000002</v>
      </c>
      <c r="D1879" s="44">
        <f t="shared" si="59"/>
        <v>6.6622500000000002</v>
      </c>
    </row>
    <row r="1880" spans="1:4" x14ac:dyDescent="0.25">
      <c r="A1880" s="44">
        <v>0.99999987900000342</v>
      </c>
      <c r="B1880" s="44">
        <f t="shared" si="58"/>
        <v>5.1637893745056065</v>
      </c>
      <c r="C1880" s="44">
        <v>5.1637899999999997</v>
      </c>
      <c r="D1880" s="44">
        <f t="shared" si="59"/>
        <v>6.6637899999999997</v>
      </c>
    </row>
    <row r="1881" spans="1:4" x14ac:dyDescent="0.25">
      <c r="A1881" s="44">
        <v>0.99999988000000339</v>
      </c>
      <c r="B1881" s="44">
        <f t="shared" si="58"/>
        <v>5.1653417620914288</v>
      </c>
      <c r="C1881" s="44">
        <v>5.1653399999999996</v>
      </c>
      <c r="D1881" s="44">
        <f t="shared" si="59"/>
        <v>6.6653399999999996</v>
      </c>
    </row>
    <row r="1882" spans="1:4" x14ac:dyDescent="0.25">
      <c r="A1882" s="44">
        <v>0.99999988100000337</v>
      </c>
      <c r="B1882" s="44">
        <f t="shared" si="58"/>
        <v>5.1669066983701493</v>
      </c>
      <c r="C1882" s="44">
        <v>5.1669099999999997</v>
      </c>
      <c r="D1882" s="44">
        <f t="shared" si="59"/>
        <v>6.6669099999999997</v>
      </c>
    </row>
    <row r="1883" spans="1:4" x14ac:dyDescent="0.25">
      <c r="A1883" s="44">
        <v>0.99999988200000334</v>
      </c>
      <c r="B1883" s="44">
        <f t="shared" si="58"/>
        <v>5.1684843917658796</v>
      </c>
      <c r="C1883" s="44">
        <v>5.1684799999999997</v>
      </c>
      <c r="D1883" s="44">
        <f t="shared" si="59"/>
        <v>6.6684799999999997</v>
      </c>
    </row>
    <row r="1884" spans="1:4" x14ac:dyDescent="0.25">
      <c r="A1884" s="44">
        <v>0.99999988300000331</v>
      </c>
      <c r="B1884" s="44">
        <f t="shared" si="58"/>
        <v>5.1700750559693862</v>
      </c>
      <c r="C1884" s="44">
        <v>5.1700799999999996</v>
      </c>
      <c r="D1884" s="44">
        <f t="shared" si="59"/>
        <v>6.6700799999999996</v>
      </c>
    </row>
    <row r="1885" spans="1:4" x14ac:dyDescent="0.25">
      <c r="A1885" s="44">
        <v>0.99999988400000328</v>
      </c>
      <c r="B1885" s="44">
        <f t="shared" si="58"/>
        <v>5.1716789101175191</v>
      </c>
      <c r="C1885" s="44">
        <v>5.1716800000000003</v>
      </c>
      <c r="D1885" s="44">
        <f t="shared" si="59"/>
        <v>6.6716800000000003</v>
      </c>
    </row>
    <row r="1886" spans="1:4" x14ac:dyDescent="0.25">
      <c r="A1886" s="44">
        <v>0.99999988500000325</v>
      </c>
      <c r="B1886" s="44">
        <f t="shared" si="58"/>
        <v>5.173296178980415</v>
      </c>
      <c r="C1886" s="44">
        <v>5.1733000000000002</v>
      </c>
      <c r="D1886" s="44">
        <f t="shared" si="59"/>
        <v>6.6733000000000002</v>
      </c>
    </row>
    <row r="1887" spans="1:4" x14ac:dyDescent="0.25">
      <c r="A1887" s="44">
        <v>0.99999988600000322</v>
      </c>
      <c r="B1887" s="44">
        <f t="shared" si="58"/>
        <v>5.1749270931567874</v>
      </c>
      <c r="C1887" s="44">
        <v>5.1749299999999998</v>
      </c>
      <c r="D1887" s="44">
        <f t="shared" si="59"/>
        <v>6.6749299999999998</v>
      </c>
    </row>
    <row r="1888" spans="1:4" x14ac:dyDescent="0.25">
      <c r="A1888" s="44">
        <v>0.9999998870000032</v>
      </c>
      <c r="B1888" s="44">
        <f t="shared" si="58"/>
        <v>5.1765718892777874</v>
      </c>
      <c r="C1888" s="44">
        <v>5.1765699999999999</v>
      </c>
      <c r="D1888" s="44">
        <f t="shared" si="59"/>
        <v>6.6765699999999999</v>
      </c>
    </row>
    <row r="1889" spans="1:4" x14ac:dyDescent="0.25">
      <c r="A1889" s="44">
        <v>0.99999988800000317</v>
      </c>
      <c r="B1889" s="44">
        <f t="shared" si="58"/>
        <v>5.1782308102198469</v>
      </c>
      <c r="C1889" s="44">
        <v>5.1782300000000001</v>
      </c>
      <c r="D1889" s="44">
        <f t="shared" si="59"/>
        <v>6.6782300000000001</v>
      </c>
    </row>
    <row r="1890" spans="1:4" x14ac:dyDescent="0.25">
      <c r="A1890" s="44">
        <v>0.99999988900000314</v>
      </c>
      <c r="B1890" s="44">
        <f t="shared" si="58"/>
        <v>5.1799041053270649</v>
      </c>
      <c r="C1890" s="44">
        <v>5.1798999999999999</v>
      </c>
      <c r="D1890" s="44">
        <f t="shared" si="59"/>
        <v>6.6798999999999999</v>
      </c>
    </row>
    <row r="1891" spans="1:4" x14ac:dyDescent="0.25">
      <c r="A1891" s="44">
        <v>0.99999989000000311</v>
      </c>
      <c r="B1891" s="44">
        <f t="shared" si="58"/>
        <v>5.1815920306435181</v>
      </c>
      <c r="C1891" s="44">
        <v>5.1815899999999999</v>
      </c>
      <c r="D1891" s="44">
        <f t="shared" si="59"/>
        <v>6.6815899999999999</v>
      </c>
    </row>
    <row r="1892" spans="1:4" x14ac:dyDescent="0.25">
      <c r="A1892" s="44">
        <v>0.99999989100000308</v>
      </c>
      <c r="B1892" s="44">
        <f t="shared" si="58"/>
        <v>5.1832948491561801</v>
      </c>
      <c r="C1892" s="44">
        <v>5.1832900000000004</v>
      </c>
      <c r="D1892" s="44">
        <f t="shared" si="59"/>
        <v>6.6832900000000004</v>
      </c>
    </row>
    <row r="1893" spans="1:4" x14ac:dyDescent="0.25">
      <c r="A1893" s="44">
        <v>0.99999989200000305</v>
      </c>
      <c r="B1893" s="44">
        <f t="shared" si="58"/>
        <v>5.1850128310489394</v>
      </c>
      <c r="C1893" s="44">
        <v>5.1850100000000001</v>
      </c>
      <c r="D1893" s="44">
        <f t="shared" si="59"/>
        <v>6.6850100000000001</v>
      </c>
    </row>
    <row r="1894" spans="1:4" x14ac:dyDescent="0.25">
      <c r="A1894" s="44">
        <v>0.99999989300000303</v>
      </c>
      <c r="B1894" s="44">
        <f t="shared" si="58"/>
        <v>5.1867462539683649</v>
      </c>
      <c r="C1894" s="44">
        <v>5.18675</v>
      </c>
      <c r="D1894" s="44">
        <f t="shared" si="59"/>
        <v>6.68675</v>
      </c>
    </row>
    <row r="1895" spans="1:4" x14ac:dyDescent="0.25">
      <c r="A1895" s="44">
        <v>0.999999894000003</v>
      </c>
      <c r="B1895" s="44">
        <f t="shared" si="58"/>
        <v>5.1884954033018751</v>
      </c>
      <c r="C1895" s="44">
        <v>5.1885000000000003</v>
      </c>
      <c r="D1895" s="44">
        <f t="shared" si="59"/>
        <v>6.6885000000000003</v>
      </c>
    </row>
    <row r="1896" spans="1:4" x14ac:dyDescent="0.25">
      <c r="A1896" s="44">
        <v>0.99999989500000297</v>
      </c>
      <c r="B1896" s="44">
        <f t="shared" si="58"/>
        <v>5.190260572469013</v>
      </c>
      <c r="C1896" s="44">
        <v>5.1902600000000003</v>
      </c>
      <c r="D1896" s="44">
        <f t="shared" si="59"/>
        <v>6.6902600000000003</v>
      </c>
    </row>
    <row r="1897" spans="1:4" x14ac:dyDescent="0.25">
      <c r="A1897" s="44">
        <v>0.99999989600000294</v>
      </c>
      <c r="B1897" s="44">
        <f t="shared" si="58"/>
        <v>5.1920420632265758</v>
      </c>
      <c r="C1897" s="44">
        <v>5.1920400000000004</v>
      </c>
      <c r="D1897" s="44">
        <f t="shared" si="59"/>
        <v>6.6920400000000004</v>
      </c>
    </row>
    <row r="1898" spans="1:4" x14ac:dyDescent="0.25">
      <c r="A1898" s="44">
        <v>0.99999989700000291</v>
      </c>
      <c r="B1898" s="44">
        <f t="shared" si="58"/>
        <v>5.1938401859883969</v>
      </c>
      <c r="C1898" s="44">
        <v>5.1938399999999998</v>
      </c>
      <c r="D1898" s="44">
        <f t="shared" si="59"/>
        <v>6.6938399999999998</v>
      </c>
    </row>
    <row r="1899" spans="1:4" x14ac:dyDescent="0.25">
      <c r="A1899" s="44">
        <v>0.99999989800000288</v>
      </c>
      <c r="B1899" s="44">
        <f t="shared" si="58"/>
        <v>5.195655260160625</v>
      </c>
      <c r="C1899" s="44">
        <v>5.1956600000000002</v>
      </c>
      <c r="D1899" s="44">
        <f t="shared" si="59"/>
        <v>6.6956600000000002</v>
      </c>
    </row>
    <row r="1900" spans="1:4" x14ac:dyDescent="0.25">
      <c r="A1900" s="44">
        <v>0.99999989900000286</v>
      </c>
      <c r="B1900" s="44">
        <f t="shared" si="58"/>
        <v>5.197487614493439</v>
      </c>
      <c r="C1900" s="44">
        <v>5.1974900000000002</v>
      </c>
      <c r="D1900" s="44">
        <f t="shared" si="59"/>
        <v>6.6974900000000002</v>
      </c>
    </row>
    <row r="1901" spans="1:4" x14ac:dyDescent="0.25">
      <c r="A1901" s="44">
        <v>0.99999990000000283</v>
      </c>
      <c r="B1901" s="44">
        <f t="shared" si="58"/>
        <v>5.1993375874501382</v>
      </c>
      <c r="C1901" s="44">
        <v>5.1993400000000003</v>
      </c>
      <c r="D1901" s="44">
        <f t="shared" si="59"/>
        <v>6.6993400000000003</v>
      </c>
    </row>
    <row r="1902" spans="1:4" x14ac:dyDescent="0.25">
      <c r="A1902" s="44">
        <v>0.9999999010000028</v>
      </c>
      <c r="B1902" s="44">
        <f t="shared" si="58"/>
        <v>5.2012055275946825</v>
      </c>
      <c r="C1902" s="44">
        <v>5.2012099999999997</v>
      </c>
      <c r="D1902" s="44">
        <f t="shared" si="59"/>
        <v>6.7012099999999997</v>
      </c>
    </row>
    <row r="1903" spans="1:4" x14ac:dyDescent="0.25">
      <c r="A1903" s="44">
        <v>0.99999990200000277</v>
      </c>
      <c r="B1903" s="44">
        <f t="shared" si="58"/>
        <v>5.2030917939987766</v>
      </c>
      <c r="C1903" s="44">
        <v>5.2030900000000004</v>
      </c>
      <c r="D1903" s="44">
        <f t="shared" si="59"/>
        <v>6.7030900000000004</v>
      </c>
    </row>
    <row r="1904" spans="1:4" x14ac:dyDescent="0.25">
      <c r="A1904" s="44">
        <v>0.99999990300000274</v>
      </c>
      <c r="B1904" s="44">
        <f t="shared" si="58"/>
        <v>5.2049967566697211</v>
      </c>
      <c r="C1904" s="44">
        <v>5.2050000000000001</v>
      </c>
      <c r="D1904" s="44">
        <f t="shared" si="59"/>
        <v>6.7050000000000001</v>
      </c>
    </row>
    <row r="1905" spans="1:4" x14ac:dyDescent="0.25">
      <c r="A1905" s="44">
        <v>0.99999990400000272</v>
      </c>
      <c r="B1905" s="44">
        <f t="shared" si="58"/>
        <v>5.2069207970002838</v>
      </c>
      <c r="C1905" s="44">
        <v>5.2069200000000002</v>
      </c>
      <c r="D1905" s="44">
        <f t="shared" si="59"/>
        <v>6.7069200000000002</v>
      </c>
    </row>
    <row r="1906" spans="1:4" x14ac:dyDescent="0.25">
      <c r="A1906" s="44">
        <v>0.99999990500000269</v>
      </c>
      <c r="B1906" s="44">
        <f t="shared" si="58"/>
        <v>5.2088643082419992</v>
      </c>
      <c r="C1906" s="44">
        <v>5.2088599999999996</v>
      </c>
      <c r="D1906" s="44">
        <f t="shared" si="59"/>
        <v>6.7088599999999996</v>
      </c>
    </row>
    <row r="1907" spans="1:4" x14ac:dyDescent="0.25">
      <c r="A1907" s="44">
        <v>0.99999990600000266</v>
      </c>
      <c r="B1907" s="44">
        <f t="shared" si="58"/>
        <v>5.2108276960033484</v>
      </c>
      <c r="C1907" s="44">
        <v>5.2108299999999996</v>
      </c>
      <c r="D1907" s="44">
        <f t="shared" si="59"/>
        <v>6.7108299999999996</v>
      </c>
    </row>
    <row r="1908" spans="1:4" x14ac:dyDescent="0.25">
      <c r="A1908" s="44">
        <v>0.99999990700000263</v>
      </c>
      <c r="B1908" s="44">
        <f t="shared" si="58"/>
        <v>5.2128113787744246</v>
      </c>
      <c r="C1908" s="44">
        <v>5.2128100000000002</v>
      </c>
      <c r="D1908" s="44">
        <f t="shared" si="59"/>
        <v>6.7128100000000002</v>
      </c>
    </row>
    <row r="1909" spans="1:4" x14ac:dyDescent="0.25">
      <c r="A1909" s="44">
        <v>0.9999999080000026</v>
      </c>
      <c r="B1909" s="44">
        <f t="shared" si="58"/>
        <v>5.2148157884798039</v>
      </c>
      <c r="C1909" s="44">
        <v>5.2148199999999996</v>
      </c>
      <c r="D1909" s="44">
        <f t="shared" si="59"/>
        <v>6.7148199999999996</v>
      </c>
    </row>
    <row r="1910" spans="1:4" x14ac:dyDescent="0.25">
      <c r="A1910" s="44">
        <v>0.99999990900000257</v>
      </c>
      <c r="B1910" s="44">
        <f t="shared" si="58"/>
        <v>5.2168413710614381</v>
      </c>
      <c r="C1910" s="44">
        <v>5.2168400000000004</v>
      </c>
      <c r="D1910" s="44">
        <f t="shared" si="59"/>
        <v>6.7168400000000004</v>
      </c>
    </row>
    <row r="1911" spans="1:4" x14ac:dyDescent="0.25">
      <c r="A1911" s="44">
        <v>0.99999991000000255</v>
      </c>
      <c r="B1911" s="44">
        <f t="shared" si="58"/>
        <v>5.2188885870935415</v>
      </c>
      <c r="C1911" s="44">
        <v>5.21889</v>
      </c>
      <c r="D1911" s="44">
        <f t="shared" si="59"/>
        <v>6.71889</v>
      </c>
    </row>
    <row r="1912" spans="1:4" x14ac:dyDescent="0.25">
      <c r="A1912" s="44">
        <v>0.99999991100000252</v>
      </c>
      <c r="B1912" s="44">
        <f t="shared" si="58"/>
        <v>5.2209579124316727</v>
      </c>
      <c r="C1912" s="44">
        <v>5.2209599999999998</v>
      </c>
      <c r="D1912" s="44">
        <f t="shared" si="59"/>
        <v>6.7209599999999998</v>
      </c>
    </row>
    <row r="1913" spans="1:4" x14ac:dyDescent="0.25">
      <c r="A1913" s="44">
        <v>0.99999991200000249</v>
      </c>
      <c r="B1913" s="44">
        <f t="shared" si="58"/>
        <v>5.2230498388982154</v>
      </c>
      <c r="C1913" s="44">
        <v>5.2230499999999997</v>
      </c>
      <c r="D1913" s="44">
        <f t="shared" si="59"/>
        <v>6.7230499999999997</v>
      </c>
    </row>
    <row r="1914" spans="1:4" x14ac:dyDescent="0.25">
      <c r="A1914" s="44">
        <v>0.99999991300000246</v>
      </c>
      <c r="B1914" s="44">
        <f t="shared" si="58"/>
        <v>5.2251648750068505</v>
      </c>
      <c r="C1914" s="44">
        <v>5.2251599999999998</v>
      </c>
      <c r="D1914" s="44">
        <f t="shared" si="59"/>
        <v>6.7251599999999998</v>
      </c>
    </row>
    <row r="1915" spans="1:4" x14ac:dyDescent="0.25">
      <c r="A1915" s="44">
        <v>0.99999991400000243</v>
      </c>
      <c r="B1915" s="44">
        <f t="shared" si="58"/>
        <v>5.22730354672861</v>
      </c>
      <c r="C1915" s="44">
        <v>5.2272999999999996</v>
      </c>
      <c r="D1915" s="44">
        <f t="shared" si="59"/>
        <v>6.7272999999999996</v>
      </c>
    </row>
    <row r="1916" spans="1:4" x14ac:dyDescent="0.25">
      <c r="A1916" s="44">
        <v>0.9999999150000024</v>
      </c>
      <c r="B1916" s="44">
        <f t="shared" si="58"/>
        <v>5.2294663983024998</v>
      </c>
      <c r="C1916" s="44">
        <v>5.2294700000000001</v>
      </c>
      <c r="D1916" s="44">
        <f t="shared" si="59"/>
        <v>6.7294700000000001</v>
      </c>
    </row>
    <row r="1917" spans="1:4" x14ac:dyDescent="0.25">
      <c r="A1917" s="44">
        <v>0.99999991600000238</v>
      </c>
      <c r="B1917" s="44">
        <f t="shared" si="58"/>
        <v>5.23165399309379</v>
      </c>
      <c r="C1917" s="44">
        <v>5.2316500000000001</v>
      </c>
      <c r="D1917" s="44">
        <f t="shared" si="59"/>
        <v>6.7316500000000001</v>
      </c>
    </row>
    <row r="1918" spans="1:4" x14ac:dyDescent="0.25">
      <c r="A1918" s="44">
        <v>0.99999991700000235</v>
      </c>
      <c r="B1918" s="44">
        <f t="shared" si="58"/>
        <v>5.2338669145033894</v>
      </c>
      <c r="C1918" s="44">
        <v>5.2338699999999996</v>
      </c>
      <c r="D1918" s="44">
        <f t="shared" si="59"/>
        <v>6.7338699999999996</v>
      </c>
    </row>
    <row r="1919" spans="1:4" x14ac:dyDescent="0.25">
      <c r="A1919" s="44">
        <v>0.99999991800000232</v>
      </c>
      <c r="B1919" s="44">
        <f t="shared" si="58"/>
        <v>5.2361057669320266</v>
      </c>
      <c r="C1919" s="44">
        <v>5.23611</v>
      </c>
      <c r="D1919" s="44">
        <f t="shared" si="59"/>
        <v>6.73611</v>
      </c>
    </row>
    <row r="1920" spans="1:4" x14ac:dyDescent="0.25">
      <c r="A1920" s="44">
        <v>0.99999991900000229</v>
      </c>
      <c r="B1920" s="44">
        <f t="shared" si="58"/>
        <v>5.2383711768032262</v>
      </c>
      <c r="C1920" s="44">
        <v>5.2383699999999997</v>
      </c>
      <c r="D1920" s="44">
        <f t="shared" si="59"/>
        <v>6.7383699999999997</v>
      </c>
    </row>
    <row r="1921" spans="1:4" x14ac:dyDescent="0.25">
      <c r="A1921" s="44">
        <v>0.99999992000000226</v>
      </c>
      <c r="B1921" s="44">
        <f t="shared" ref="B1921:B1984" si="60">NORMSINV(A1921)</f>
        <v>5.2406637936494418</v>
      </c>
      <c r="C1921" s="44">
        <v>5.2406600000000001</v>
      </c>
      <c r="D1921" s="44">
        <f t="shared" ref="D1921:D1984" si="61">C1921+1.5</f>
        <v>6.7406600000000001</v>
      </c>
    </row>
    <row r="1922" spans="1:4" x14ac:dyDescent="0.25">
      <c r="A1922" s="44">
        <v>0.99999992100000223</v>
      </c>
      <c r="B1922" s="44">
        <f t="shared" si="60"/>
        <v>5.2429842912661018</v>
      </c>
      <c r="C1922" s="44">
        <v>5.2429800000000002</v>
      </c>
      <c r="D1922" s="44">
        <f t="shared" si="61"/>
        <v>6.7429800000000002</v>
      </c>
    </row>
    <row r="1923" spans="1:4" x14ac:dyDescent="0.25">
      <c r="A1923" s="44">
        <v>0.99999992200000221</v>
      </c>
      <c r="B1923" s="44">
        <f t="shared" si="60"/>
        <v>5.2453333689387405</v>
      </c>
      <c r="C1923" s="44">
        <v>5.24533</v>
      </c>
      <c r="D1923" s="44">
        <f t="shared" si="61"/>
        <v>6.74533</v>
      </c>
    </row>
    <row r="1924" spans="1:4" x14ac:dyDescent="0.25">
      <c r="A1924" s="44">
        <v>0.99999992300000218</v>
      </c>
      <c r="B1924" s="44">
        <f t="shared" si="60"/>
        <v>5.2477117527488115</v>
      </c>
      <c r="C1924" s="44">
        <v>5.2477099999999997</v>
      </c>
      <c r="D1924" s="44">
        <f t="shared" si="61"/>
        <v>6.7477099999999997</v>
      </c>
    </row>
    <row r="1925" spans="1:4" x14ac:dyDescent="0.25">
      <c r="A1925" s="44">
        <v>0.99999992400000215</v>
      </c>
      <c r="B1925" s="44">
        <f t="shared" si="60"/>
        <v>5.25012019696437</v>
      </c>
      <c r="C1925" s="44">
        <v>5.2501199999999999</v>
      </c>
      <c r="D1925" s="44">
        <f t="shared" si="61"/>
        <v>6.7501199999999999</v>
      </c>
    </row>
    <row r="1926" spans="1:4" x14ac:dyDescent="0.25">
      <c r="A1926" s="44">
        <v>0.99999992500000212</v>
      </c>
      <c r="B1926" s="44">
        <f t="shared" si="60"/>
        <v>5.2525594855222932</v>
      </c>
      <c r="C1926" s="44">
        <v>5.2525599999999999</v>
      </c>
      <c r="D1926" s="44">
        <f t="shared" si="61"/>
        <v>6.7525599999999999</v>
      </c>
    </row>
    <row r="1927" spans="1:4" x14ac:dyDescent="0.25">
      <c r="A1927" s="44">
        <v>0.99999992600000209</v>
      </c>
      <c r="B1927" s="44">
        <f t="shared" si="60"/>
        <v>5.2550304336093987</v>
      </c>
      <c r="C1927" s="44">
        <v>5.2550299999999996</v>
      </c>
      <c r="D1927" s="44">
        <f t="shared" si="61"/>
        <v>6.7550299999999996</v>
      </c>
    </row>
    <row r="1928" spans="1:4" x14ac:dyDescent="0.25">
      <c r="A1928" s="44">
        <v>0.99999992700000206</v>
      </c>
      <c r="B1928" s="44">
        <f t="shared" si="60"/>
        <v>5.2575338893505119</v>
      </c>
      <c r="C1928" s="44">
        <v>5.25753</v>
      </c>
      <c r="D1928" s="44">
        <f t="shared" si="61"/>
        <v>6.75753</v>
      </c>
    </row>
    <row r="1929" spans="1:4" x14ac:dyDescent="0.25">
      <c r="A1929" s="44">
        <v>0.99999992800000204</v>
      </c>
      <c r="B1929" s="44">
        <f t="shared" si="60"/>
        <v>5.2600707356122269</v>
      </c>
      <c r="C1929" s="44">
        <v>5.2600699999999998</v>
      </c>
      <c r="D1929" s="44">
        <f t="shared" si="61"/>
        <v>6.7600699999999998</v>
      </c>
    </row>
    <row r="1930" spans="1:4" x14ac:dyDescent="0.25">
      <c r="A1930" s="44">
        <v>0.99999992900000201</v>
      </c>
      <c r="B1930" s="44">
        <f t="shared" si="60"/>
        <v>5.2626418919321098</v>
      </c>
      <c r="C1930" s="44">
        <v>5.2626400000000002</v>
      </c>
      <c r="D1930" s="44">
        <f t="shared" si="61"/>
        <v>6.7626400000000002</v>
      </c>
    </row>
    <row r="1931" spans="1:4" x14ac:dyDescent="0.25">
      <c r="A1931" s="44">
        <v>0.99999993000000198</v>
      </c>
      <c r="B1931" s="44">
        <f t="shared" si="60"/>
        <v>5.2652483165839081</v>
      </c>
      <c r="C1931" s="44">
        <v>5.26525</v>
      </c>
      <c r="D1931" s="44">
        <f t="shared" si="61"/>
        <v>6.76525</v>
      </c>
    </row>
    <row r="1932" spans="1:4" x14ac:dyDescent="0.25">
      <c r="A1932" s="44">
        <v>0.99999993100000195</v>
      </c>
      <c r="B1932" s="44">
        <f t="shared" si="60"/>
        <v>5.2678910087904471</v>
      </c>
      <c r="C1932" s="44">
        <v>5.2678900000000004</v>
      </c>
      <c r="D1932" s="44">
        <f t="shared" si="61"/>
        <v>6.7678900000000004</v>
      </c>
    </row>
    <row r="1933" spans="1:4" x14ac:dyDescent="0.25">
      <c r="A1933" s="44">
        <v>0.99999993200000192</v>
      </c>
      <c r="B1933" s="44">
        <f t="shared" si="60"/>
        <v>5.2705710110971324</v>
      </c>
      <c r="C1933" s="44">
        <v>5.2705700000000002</v>
      </c>
      <c r="D1933" s="44">
        <f t="shared" si="61"/>
        <v>6.7705700000000002</v>
      </c>
    </row>
    <row r="1934" spans="1:4" x14ac:dyDescent="0.25">
      <c r="A1934" s="44">
        <v>0.99999993300000189</v>
      </c>
      <c r="B1934" s="44">
        <f t="shared" si="60"/>
        <v>5.2732894119202429</v>
      </c>
      <c r="C1934" s="44">
        <v>5.2732900000000003</v>
      </c>
      <c r="D1934" s="44">
        <f t="shared" si="61"/>
        <v>6.7732900000000003</v>
      </c>
    </row>
    <row r="1935" spans="1:4" x14ac:dyDescent="0.25">
      <c r="A1935" s="44">
        <v>0.99999993400000187</v>
      </c>
      <c r="B1935" s="44">
        <f t="shared" si="60"/>
        <v>5.2760473482856902</v>
      </c>
      <c r="C1935" s="44">
        <v>5.2760499999999997</v>
      </c>
      <c r="D1935" s="44">
        <f t="shared" si="61"/>
        <v>6.7760499999999997</v>
      </c>
    </row>
    <row r="1936" spans="1:4" x14ac:dyDescent="0.25">
      <c r="A1936" s="44">
        <v>0.99999993500000184</v>
      </c>
      <c r="B1936" s="44">
        <f t="shared" si="60"/>
        <v>5.2788460087756324</v>
      </c>
      <c r="C1936" s="44">
        <v>5.2788500000000003</v>
      </c>
      <c r="D1936" s="44">
        <f t="shared" si="61"/>
        <v>6.7788500000000003</v>
      </c>
    </row>
    <row r="1937" spans="1:4" x14ac:dyDescent="0.25">
      <c r="A1937" s="44">
        <v>0.99999993600000181</v>
      </c>
      <c r="B1937" s="44">
        <f t="shared" si="60"/>
        <v>5.2816866367021724</v>
      </c>
      <c r="C1937" s="44">
        <v>5.2816900000000002</v>
      </c>
      <c r="D1937" s="44">
        <f t="shared" si="61"/>
        <v>6.7816900000000002</v>
      </c>
    </row>
    <row r="1938" spans="1:4" x14ac:dyDescent="0.25">
      <c r="A1938" s="44">
        <v>0.99999993700000178</v>
      </c>
      <c r="B1938" s="44">
        <f t="shared" si="60"/>
        <v>5.2845705335295232</v>
      </c>
      <c r="C1938" s="44">
        <v>5.2845700000000004</v>
      </c>
      <c r="D1938" s="44">
        <f t="shared" si="61"/>
        <v>6.7845700000000004</v>
      </c>
    </row>
    <row r="1939" spans="1:4" x14ac:dyDescent="0.25">
      <c r="A1939" s="44">
        <v>0.99999993800000175</v>
      </c>
      <c r="B1939" s="44">
        <f t="shared" si="60"/>
        <v>5.2874990625683083</v>
      </c>
      <c r="C1939" s="44">
        <v>5.2874999999999996</v>
      </c>
      <c r="D1939" s="44">
        <f t="shared" si="61"/>
        <v>6.7874999999999996</v>
      </c>
    </row>
    <row r="1940" spans="1:4" x14ac:dyDescent="0.25">
      <c r="A1940" s="44">
        <v>0.99999993900000173</v>
      </c>
      <c r="B1940" s="44">
        <f t="shared" si="60"/>
        <v>5.290473652968517</v>
      </c>
      <c r="C1940" s="44">
        <v>5.29047</v>
      </c>
      <c r="D1940" s="44">
        <f t="shared" si="61"/>
        <v>6.79047</v>
      </c>
    </row>
    <row r="1941" spans="1:4" x14ac:dyDescent="0.25">
      <c r="A1941" s="44">
        <v>0.9999999400000017</v>
      </c>
      <c r="B1941" s="44">
        <f t="shared" si="60"/>
        <v>5.2934958040405098</v>
      </c>
      <c r="C1941" s="44">
        <v>5.2934999999999999</v>
      </c>
      <c r="D1941" s="44">
        <f t="shared" si="61"/>
        <v>6.7934999999999999</v>
      </c>
    </row>
    <row r="1942" spans="1:4" x14ac:dyDescent="0.25">
      <c r="A1942" s="44">
        <v>0.99999994100000167</v>
      </c>
      <c r="B1942" s="44">
        <f t="shared" si="60"/>
        <v>5.2965670899370387</v>
      </c>
      <c r="C1942" s="44">
        <v>5.29657</v>
      </c>
      <c r="D1942" s="44">
        <f t="shared" si="61"/>
        <v>6.79657</v>
      </c>
    </row>
    <row r="1943" spans="1:4" x14ac:dyDescent="0.25">
      <c r="A1943" s="44">
        <v>0.99999994200000164</v>
      </c>
      <c r="B1943" s="44">
        <f t="shared" si="60"/>
        <v>5.2996891647331221</v>
      </c>
      <c r="C1943" s="44">
        <v>5.29969</v>
      </c>
      <c r="D1943" s="44">
        <f t="shared" si="61"/>
        <v>6.79969</v>
      </c>
    </row>
    <row r="1944" spans="1:4" x14ac:dyDescent="0.25">
      <c r="A1944" s="44">
        <v>0.99999994300000161</v>
      </c>
      <c r="B1944" s="44">
        <f t="shared" si="60"/>
        <v>5.3028637679450892</v>
      </c>
      <c r="C1944" s="44">
        <v>5.3028599999999999</v>
      </c>
      <c r="D1944" s="44">
        <f t="shared" si="61"/>
        <v>6.8028599999999999</v>
      </c>
    </row>
    <row r="1945" spans="1:4" x14ac:dyDescent="0.25">
      <c r="A1945" s="44">
        <v>0.99999994400000158</v>
      </c>
      <c r="B1945" s="44">
        <f t="shared" si="60"/>
        <v>5.3060927305352239</v>
      </c>
      <c r="C1945" s="44">
        <v>5.3060900000000002</v>
      </c>
      <c r="D1945" s="44">
        <f t="shared" si="61"/>
        <v>6.8060900000000002</v>
      </c>
    </row>
    <row r="1946" spans="1:4" x14ac:dyDescent="0.25">
      <c r="A1946" s="44">
        <v>0.99999994500000156</v>
      </c>
      <c r="B1946" s="44">
        <f t="shared" si="60"/>
        <v>5.3093779814542268</v>
      </c>
      <c r="C1946" s="44">
        <v>5.30938</v>
      </c>
      <c r="D1946" s="44">
        <f t="shared" si="61"/>
        <v>6.80938</v>
      </c>
    </row>
    <row r="1947" spans="1:4" x14ac:dyDescent="0.25">
      <c r="A1947" s="44">
        <v>0.99999994600000153</v>
      </c>
      <c r="B1947" s="44">
        <f t="shared" si="60"/>
        <v>5.3127215547804534</v>
      </c>
      <c r="C1947" s="44">
        <v>5.3127199999999997</v>
      </c>
      <c r="D1947" s="44">
        <f t="shared" si="61"/>
        <v>6.8127199999999997</v>
      </c>
    </row>
    <row r="1948" spans="1:4" x14ac:dyDescent="0.25">
      <c r="A1948" s="44">
        <v>0.9999999470000015</v>
      </c>
      <c r="B1948" s="44">
        <f t="shared" si="60"/>
        <v>5.3161255975225421</v>
      </c>
      <c r="C1948" s="44">
        <v>5.3161300000000002</v>
      </c>
      <c r="D1948" s="44">
        <f t="shared" si="61"/>
        <v>6.8161300000000002</v>
      </c>
    </row>
    <row r="1949" spans="1:4" x14ac:dyDescent="0.25">
      <c r="A1949" s="44">
        <v>0.99999994800000147</v>
      </c>
      <c r="B1949" s="44">
        <f t="shared" si="60"/>
        <v>5.3195923781608379</v>
      </c>
      <c r="C1949" s="44">
        <v>5.3195899999999998</v>
      </c>
      <c r="D1949" s="44">
        <f t="shared" si="61"/>
        <v>6.8195899999999998</v>
      </c>
    </row>
    <row r="1950" spans="1:4" x14ac:dyDescent="0.25">
      <c r="A1950" s="44">
        <v>0.99999994900000144</v>
      </c>
      <c r="B1950" s="44">
        <f t="shared" si="60"/>
        <v>5.3231242960133685</v>
      </c>
      <c r="C1950" s="44">
        <v>5.3231200000000003</v>
      </c>
      <c r="D1950" s="44">
        <f t="shared" si="61"/>
        <v>6.8231200000000003</v>
      </c>
    </row>
    <row r="1951" spans="1:4" x14ac:dyDescent="0.25">
      <c r="A1951" s="44">
        <v>0.99999995000000141</v>
      </c>
      <c r="B1951" s="44">
        <f t="shared" si="60"/>
        <v>5.3267238915237733</v>
      </c>
      <c r="C1951" s="44">
        <v>5.3267199999999999</v>
      </c>
      <c r="D1951" s="44">
        <f t="shared" si="61"/>
        <v>6.8267199999999999</v>
      </c>
    </row>
    <row r="1952" spans="1:4" x14ac:dyDescent="0.25">
      <c r="A1952" s="44">
        <v>0.99999995100000139</v>
      </c>
      <c r="B1952" s="44">
        <f t="shared" si="60"/>
        <v>5.3303938575825045</v>
      </c>
      <c r="C1952" s="44">
        <v>5.3303900000000004</v>
      </c>
      <c r="D1952" s="44">
        <f t="shared" si="61"/>
        <v>6.8303900000000004</v>
      </c>
    </row>
    <row r="1953" spans="1:4" x14ac:dyDescent="0.25">
      <c r="A1953" s="44">
        <v>0.99999995200000136</v>
      </c>
      <c r="B1953" s="44">
        <f t="shared" si="60"/>
        <v>5.334137052008467</v>
      </c>
      <c r="C1953" s="44">
        <v>5.3341399999999997</v>
      </c>
      <c r="D1953" s="44">
        <f t="shared" si="61"/>
        <v>6.8341399999999997</v>
      </c>
    </row>
    <row r="1954" spans="1:4" x14ac:dyDescent="0.25">
      <c r="A1954" s="44">
        <v>0.99999995300000133</v>
      </c>
      <c r="B1954" s="44">
        <f t="shared" si="60"/>
        <v>5.3379565113370191</v>
      </c>
      <c r="C1954" s="44">
        <v>5.3379599999999998</v>
      </c>
      <c r="D1954" s="44">
        <f t="shared" si="61"/>
        <v>6.8379599999999998</v>
      </c>
    </row>
    <row r="1955" spans="1:4" x14ac:dyDescent="0.25">
      <c r="A1955" s="44">
        <v>0.9999999540000013</v>
      </c>
      <c r="B1955" s="44">
        <f t="shared" si="60"/>
        <v>5.3418554660820998</v>
      </c>
      <c r="C1955" s="44">
        <v>5.3418599999999996</v>
      </c>
      <c r="D1955" s="44">
        <f t="shared" si="61"/>
        <v>6.8418599999999996</v>
      </c>
    </row>
    <row r="1956" spans="1:4" x14ac:dyDescent="0.25">
      <c r="A1956" s="44">
        <v>0.99999995500000127</v>
      </c>
      <c r="B1956" s="44">
        <f t="shared" si="60"/>
        <v>5.3458373576659666</v>
      </c>
      <c r="C1956" s="44">
        <v>5.3458399999999999</v>
      </c>
      <c r="D1956" s="44">
        <f t="shared" si="61"/>
        <v>6.8458399999999999</v>
      </c>
    </row>
    <row r="1957" spans="1:4" x14ac:dyDescent="0.25">
      <c r="A1957" s="44">
        <v>0.99999995600000124</v>
      </c>
      <c r="B1957" s="44">
        <f t="shared" si="60"/>
        <v>5.3499058572403495</v>
      </c>
      <c r="C1957" s="44">
        <v>5.3499100000000004</v>
      </c>
      <c r="D1957" s="44">
        <f t="shared" si="61"/>
        <v>6.8499100000000004</v>
      </c>
    </row>
    <row r="1958" spans="1:4" x14ac:dyDescent="0.25">
      <c r="A1958" s="44">
        <v>0.99999995700000122</v>
      </c>
      <c r="B1958" s="44">
        <f t="shared" si="60"/>
        <v>5.3540648866586862</v>
      </c>
      <c r="C1958" s="44">
        <v>5.3540599999999996</v>
      </c>
      <c r="D1958" s="44">
        <f t="shared" si="61"/>
        <v>6.8540599999999996</v>
      </c>
    </row>
    <row r="1959" spans="1:4" x14ac:dyDescent="0.25">
      <c r="A1959" s="44">
        <v>0.99999995800000119</v>
      </c>
      <c r="B1959" s="44">
        <f t="shared" si="60"/>
        <v>5.358318641901703</v>
      </c>
      <c r="C1959" s="44">
        <v>5.35832</v>
      </c>
      <c r="D1959" s="44">
        <f t="shared" si="61"/>
        <v>6.85832</v>
      </c>
    </row>
    <row r="1960" spans="1:4" x14ac:dyDescent="0.25">
      <c r="A1960" s="44">
        <v>0.99999995900000116</v>
      </c>
      <c r="B1960" s="44">
        <f t="shared" si="60"/>
        <v>5.362671619309439</v>
      </c>
      <c r="C1960" s="44">
        <v>5.3626699999999996</v>
      </c>
      <c r="D1960" s="44">
        <f t="shared" si="61"/>
        <v>6.8626699999999996</v>
      </c>
    </row>
    <row r="1961" spans="1:4" x14ac:dyDescent="0.25">
      <c r="A1961" s="44">
        <v>0.99999996000000113</v>
      </c>
      <c r="B1961" s="44">
        <f t="shared" si="60"/>
        <v>5.3671286450335334</v>
      </c>
      <c r="C1961" s="44">
        <v>5.3671300000000004</v>
      </c>
      <c r="D1961" s="44">
        <f t="shared" si="61"/>
        <v>6.8671300000000004</v>
      </c>
    </row>
    <row r="1962" spans="1:4" x14ac:dyDescent="0.25">
      <c r="A1962" s="44">
        <v>0.9999999610000011</v>
      </c>
      <c r="B1962" s="44">
        <f t="shared" si="60"/>
        <v>5.3716949081966847</v>
      </c>
      <c r="C1962" s="44">
        <v>5.3716900000000001</v>
      </c>
      <c r="D1962" s="44">
        <f t="shared" si="61"/>
        <v>6.8716900000000001</v>
      </c>
    </row>
    <row r="1963" spans="1:4" x14ac:dyDescent="0.25">
      <c r="A1963" s="44">
        <v>0.99999996200000107</v>
      </c>
      <c r="B1963" s="44">
        <f t="shared" si="60"/>
        <v>5.3763759983344137</v>
      </c>
      <c r="C1963" s="44">
        <v>5.3763800000000002</v>
      </c>
      <c r="D1963" s="44">
        <f t="shared" si="61"/>
        <v>6.8763800000000002</v>
      </c>
    </row>
    <row r="1964" spans="1:4" x14ac:dyDescent="0.25">
      <c r="A1964" s="44">
        <v>0.99999996300000105</v>
      </c>
      <c r="B1964" s="44">
        <f t="shared" si="60"/>
        <v>5.3811779478011221</v>
      </c>
      <c r="C1964" s="44">
        <v>5.3811799999999996</v>
      </c>
      <c r="D1964" s="44">
        <f t="shared" si="61"/>
        <v>6.8811799999999996</v>
      </c>
    </row>
    <row r="1965" spans="1:4" x14ac:dyDescent="0.25">
      <c r="A1965" s="44">
        <v>0.99999996400000102</v>
      </c>
      <c r="B1965" s="44">
        <f t="shared" si="60"/>
        <v>5.3861072799528182</v>
      </c>
      <c r="C1965" s="44">
        <v>5.3861100000000004</v>
      </c>
      <c r="D1965" s="44">
        <f t="shared" si="61"/>
        <v>6.8861100000000004</v>
      </c>
    </row>
    <row r="1966" spans="1:4" x14ac:dyDescent="0.25">
      <c r="A1966" s="44">
        <v>0.99999996500000099</v>
      </c>
      <c r="B1966" s="44">
        <f t="shared" si="60"/>
        <v>5.39117106407845</v>
      </c>
      <c r="C1966" s="44">
        <v>5.3911699999999998</v>
      </c>
      <c r="D1966" s="44">
        <f t="shared" si="61"/>
        <v>6.8911699999999998</v>
      </c>
    </row>
    <row r="1967" spans="1:4" x14ac:dyDescent="0.25">
      <c r="A1967" s="44">
        <v>0.99999996600000096</v>
      </c>
      <c r="B1967" s="44">
        <f t="shared" si="60"/>
        <v>5.3963769782481616</v>
      </c>
      <c r="C1967" s="44">
        <v>5.3963799999999997</v>
      </c>
      <c r="D1967" s="44">
        <f t="shared" si="61"/>
        <v>6.8963799999999997</v>
      </c>
    </row>
    <row r="1968" spans="1:4" x14ac:dyDescent="0.25">
      <c r="A1968" s="44">
        <v>0.99999996700000093</v>
      </c>
      <c r="B1968" s="44">
        <f t="shared" si="60"/>
        <v>5.401733381490156</v>
      </c>
      <c r="C1968" s="44">
        <v>5.4017299999999997</v>
      </c>
      <c r="D1968" s="44">
        <f t="shared" si="61"/>
        <v>6.9017299999999997</v>
      </c>
    </row>
    <row r="1969" spans="1:4" x14ac:dyDescent="0.25">
      <c r="A1969" s="44">
        <v>0.99999996800000091</v>
      </c>
      <c r="B1969" s="44">
        <f t="shared" si="60"/>
        <v>5.4072493970106441</v>
      </c>
      <c r="C1969" s="44">
        <v>5.4072500000000003</v>
      </c>
      <c r="D1969" s="44">
        <f t="shared" si="61"/>
        <v>6.9072500000000003</v>
      </c>
    </row>
    <row r="1970" spans="1:4" x14ac:dyDescent="0.25">
      <c r="A1970" s="44">
        <v>0.99999996900000088</v>
      </c>
      <c r="B1970" s="44">
        <f t="shared" si="60"/>
        <v>5.4129350085509778</v>
      </c>
      <c r="C1970" s="44">
        <v>5.4129399999999999</v>
      </c>
      <c r="D1970" s="44">
        <f t="shared" si="61"/>
        <v>6.9129399999999999</v>
      </c>
    </row>
    <row r="1971" spans="1:4" x14ac:dyDescent="0.25">
      <c r="A1971" s="44">
        <v>0.99999997000000085</v>
      </c>
      <c r="B1971" s="44">
        <f t="shared" si="60"/>
        <v>5.4188011724550584</v>
      </c>
      <c r="C1971" s="44">
        <v>5.4188000000000001</v>
      </c>
      <c r="D1971" s="44">
        <f t="shared" si="61"/>
        <v>6.9188000000000001</v>
      </c>
    </row>
    <row r="1972" spans="1:4" x14ac:dyDescent="0.25">
      <c r="A1972" s="44">
        <v>0.99999997100000082</v>
      </c>
      <c r="B1972" s="44">
        <f t="shared" si="60"/>
        <v>5.4248599486282005</v>
      </c>
      <c r="C1972" s="44">
        <v>5.4248599999999998</v>
      </c>
      <c r="D1972" s="44">
        <f t="shared" si="61"/>
        <v>6.9248599999999998</v>
      </c>
    </row>
    <row r="1973" spans="1:4" x14ac:dyDescent="0.25">
      <c r="A1973" s="44">
        <v>0.99999997200000079</v>
      </c>
      <c r="B1973" s="44">
        <f t="shared" si="60"/>
        <v>5.4311246543475127</v>
      </c>
      <c r="C1973" s="44">
        <v>5.4311199999999999</v>
      </c>
      <c r="D1973" s="44">
        <f t="shared" si="61"/>
        <v>6.9311199999999999</v>
      </c>
    </row>
    <row r="1974" spans="1:4" x14ac:dyDescent="0.25">
      <c r="A1974" s="44">
        <v>0.99999997300000076</v>
      </c>
      <c r="B1974" s="44">
        <f t="shared" si="60"/>
        <v>5.4376100458880208</v>
      </c>
      <c r="C1974" s="44">
        <v>5.4376100000000003</v>
      </c>
      <c r="D1974" s="44">
        <f t="shared" si="61"/>
        <v>6.9376100000000003</v>
      </c>
    </row>
    <row r="1975" spans="1:4" x14ac:dyDescent="0.25">
      <c r="A1975" s="44">
        <v>0.99999997400000074</v>
      </c>
      <c r="B1975" s="44">
        <f t="shared" si="60"/>
        <v>5.4443325342357207</v>
      </c>
      <c r="C1975" s="44">
        <v>5.4443299999999999</v>
      </c>
      <c r="D1975" s="44">
        <f t="shared" si="61"/>
        <v>6.9443299999999999</v>
      </c>
    </row>
    <row r="1976" spans="1:4" x14ac:dyDescent="0.25">
      <c r="A1976" s="44">
        <v>0.99999997500000071</v>
      </c>
      <c r="B1976" s="44">
        <f t="shared" si="60"/>
        <v>5.4513104428741919</v>
      </c>
      <c r="C1976" s="44">
        <v>5.4513100000000003</v>
      </c>
      <c r="D1976" s="44">
        <f t="shared" si="61"/>
        <v>6.9513100000000003</v>
      </c>
    </row>
    <row r="1977" spans="1:4" x14ac:dyDescent="0.25">
      <c r="A1977" s="44">
        <v>0.99999997600000068</v>
      </c>
      <c r="B1977" s="44">
        <f t="shared" si="60"/>
        <v>5.4585643179057062</v>
      </c>
      <c r="C1977" s="44">
        <v>5.4585600000000003</v>
      </c>
      <c r="D1977" s="44">
        <f t="shared" si="61"/>
        <v>6.9585600000000003</v>
      </c>
    </row>
    <row r="1978" spans="1:4" x14ac:dyDescent="0.25">
      <c r="A1978" s="44">
        <v>0.99999997700000065</v>
      </c>
      <c r="B1978" s="44">
        <f t="shared" si="60"/>
        <v>5.4661173038140687</v>
      </c>
      <c r="C1978" s="44">
        <v>5.4661200000000001</v>
      </c>
      <c r="D1978" s="44">
        <f t="shared" si="61"/>
        <v>6.9661200000000001</v>
      </c>
    </row>
    <row r="1979" spans="1:4" x14ac:dyDescent="0.25">
      <c r="A1979" s="44">
        <v>0.99999997800000062</v>
      </c>
      <c r="B1979" s="44">
        <f t="shared" si="60"/>
        <v>5.4739956023031322</v>
      </c>
      <c r="C1979" s="44">
        <v>5.4740000000000002</v>
      </c>
      <c r="D1979" s="44">
        <f t="shared" si="61"/>
        <v>6.9740000000000002</v>
      </c>
    </row>
    <row r="1980" spans="1:4" x14ac:dyDescent="0.25">
      <c r="A1980" s="44">
        <v>0.99999997900000059</v>
      </c>
      <c r="B1980" s="44">
        <f t="shared" si="60"/>
        <v>5.4822290373032327</v>
      </c>
      <c r="C1980" s="44">
        <v>5.4822300000000004</v>
      </c>
      <c r="D1980" s="44">
        <f t="shared" si="61"/>
        <v>6.9822300000000004</v>
      </c>
    </row>
    <row r="1981" spans="1:4" x14ac:dyDescent="0.25">
      <c r="A1981" s="44">
        <v>0.99999998000000057</v>
      </c>
      <c r="B1981" s="44">
        <f t="shared" si="60"/>
        <v>5.4908517570989357</v>
      </c>
      <c r="C1981" s="44">
        <v>5.49085</v>
      </c>
      <c r="D1981" s="44">
        <f t="shared" si="61"/>
        <v>6.99085</v>
      </c>
    </row>
    <row r="1982" spans="1:4" x14ac:dyDescent="0.25">
      <c r="A1982" s="44">
        <v>0.99999998100000054</v>
      </c>
      <c r="B1982" s="44">
        <f t="shared" si="60"/>
        <v>5.4999031156104987</v>
      </c>
      <c r="C1982" s="44">
        <v>5.4999000000000002</v>
      </c>
      <c r="D1982" s="44">
        <f t="shared" si="61"/>
        <v>6.9999000000000002</v>
      </c>
    </row>
    <row r="1983" spans="1:4" x14ac:dyDescent="0.25">
      <c r="A1983" s="44">
        <v>0.99999998200000051</v>
      </c>
      <c r="B1983" s="44">
        <f t="shared" si="60"/>
        <v>5.5094287907208876</v>
      </c>
      <c r="C1983" s="44">
        <v>5.50943</v>
      </c>
      <c r="D1983" s="44">
        <f t="shared" si="61"/>
        <v>7.00943</v>
      </c>
    </row>
    <row r="1984" spans="1:4" x14ac:dyDescent="0.25">
      <c r="A1984" s="44">
        <v>0.99999998300000048</v>
      </c>
      <c r="B1984" s="44">
        <f t="shared" si="60"/>
        <v>5.5194822206359353</v>
      </c>
      <c r="C1984" s="44">
        <v>5.5194799999999997</v>
      </c>
      <c r="D1984" s="44">
        <f t="shared" si="61"/>
        <v>7.0194799999999997</v>
      </c>
    </row>
    <row r="1985" spans="1:4" x14ac:dyDescent="0.25">
      <c r="A1985" s="44">
        <v>0.99999998400000045</v>
      </c>
      <c r="B1985" s="44">
        <f t="shared" ref="B1985:B2000" si="62">NORMSINV(A1985)</f>
        <v>5.5301264735385889</v>
      </c>
      <c r="C1985" s="44">
        <v>5.5301299999999998</v>
      </c>
      <c r="D1985" s="44">
        <f t="shared" ref="D1985:D1999" si="63">C1985+1.5</f>
        <v>7.0301299999999998</v>
      </c>
    </row>
    <row r="1986" spans="1:4" x14ac:dyDescent="0.25">
      <c r="A1986" s="44">
        <v>0.99999998500000042</v>
      </c>
      <c r="B1986" s="44">
        <f t="shared" si="62"/>
        <v>5.5414367177347721</v>
      </c>
      <c r="C1986" s="44">
        <v>5.5414399999999997</v>
      </c>
      <c r="D1986" s="44">
        <f t="shared" si="63"/>
        <v>7.0414399999999997</v>
      </c>
    </row>
    <row r="1987" spans="1:4" x14ac:dyDescent="0.25">
      <c r="A1987" s="44">
        <v>0.9999999860000004</v>
      </c>
      <c r="B1987" s="44">
        <f t="shared" si="62"/>
        <v>5.553503540043522</v>
      </c>
      <c r="C1987" s="44">
        <v>5.5534999999999997</v>
      </c>
      <c r="D1987" s="44">
        <f t="shared" si="63"/>
        <v>7.0534999999999997</v>
      </c>
    </row>
    <row r="1988" spans="1:4" x14ac:dyDescent="0.25">
      <c r="A1988" s="44">
        <v>0.99999998700000037</v>
      </c>
      <c r="B1988" s="44">
        <f t="shared" si="62"/>
        <v>5.5664374884336665</v>
      </c>
      <c r="C1988" s="44">
        <v>5.5664400000000001</v>
      </c>
      <c r="D1988" s="44">
        <f t="shared" si="63"/>
        <v>7.0664400000000001</v>
      </c>
    </row>
    <row r="1989" spans="1:4" x14ac:dyDescent="0.25">
      <c r="A1989" s="44">
        <v>0.99999998800000034</v>
      </c>
      <c r="B1989" s="44">
        <f t="shared" si="62"/>
        <v>5.5803754252001383</v>
      </c>
      <c r="C1989" s="44">
        <v>5.5803799999999999</v>
      </c>
      <c r="D1989" s="44">
        <f t="shared" si="63"/>
        <v>7.0803799999999999</v>
      </c>
    </row>
    <row r="1990" spans="1:4" x14ac:dyDescent="0.25">
      <c r="A1990" s="44">
        <v>0.99999998900000031</v>
      </c>
      <c r="B1990" s="44">
        <f t="shared" si="62"/>
        <v>5.5954896335643012</v>
      </c>
      <c r="C1990" s="44">
        <v>5.5954899999999999</v>
      </c>
      <c r="D1990" s="44">
        <f t="shared" si="63"/>
        <v>7.0954899999999999</v>
      </c>
    </row>
    <row r="1991" spans="1:4" x14ac:dyDescent="0.25">
      <c r="A1991" s="44">
        <v>0.99999999000000028</v>
      </c>
      <c r="B1991" s="44">
        <f t="shared" si="62"/>
        <v>5.6120012490675659</v>
      </c>
      <c r="C1991" s="44">
        <v>5.6120000000000001</v>
      </c>
      <c r="D1991" s="44">
        <f t="shared" si="63"/>
        <v>7.1120000000000001</v>
      </c>
    </row>
    <row r="1992" spans="1:4" x14ac:dyDescent="0.25">
      <c r="A1992" s="44">
        <v>0.99999999100000025</v>
      </c>
      <c r="B1992" s="44">
        <f t="shared" si="62"/>
        <v>5.6302007457349079</v>
      </c>
      <c r="C1992" s="44">
        <v>5.6302000000000003</v>
      </c>
      <c r="D1992" s="44">
        <f t="shared" si="63"/>
        <v>7.1302000000000003</v>
      </c>
    </row>
    <row r="1993" spans="1:4" x14ac:dyDescent="0.25">
      <c r="A1993" s="44">
        <v>0.99999999200000023</v>
      </c>
      <c r="B1993" s="44">
        <f t="shared" si="62"/>
        <v>5.6504804591412796</v>
      </c>
      <c r="C1993" s="44">
        <v>5.6504799999999999</v>
      </c>
      <c r="D1993" s="44">
        <f t="shared" si="63"/>
        <v>7.1504799999999999</v>
      </c>
    </row>
    <row r="1994" spans="1:4" x14ac:dyDescent="0.25">
      <c r="A1994" s="44">
        <v>0.9999999930000002</v>
      </c>
      <c r="B1994" s="44">
        <f t="shared" si="62"/>
        <v>5.6733887937457261</v>
      </c>
      <c r="C1994" s="44">
        <v>5.6733900000000004</v>
      </c>
      <c r="D1994" s="44">
        <f t="shared" si="63"/>
        <v>7.1733900000000004</v>
      </c>
    </row>
    <row r="1995" spans="1:4" x14ac:dyDescent="0.25">
      <c r="A1995" s="44">
        <v>0.99999999400000017</v>
      </c>
      <c r="B1995" s="44">
        <f t="shared" si="62"/>
        <v>5.6997262082771503</v>
      </c>
      <c r="C1995" s="44">
        <v>5.6997299999999997</v>
      </c>
      <c r="D1995" s="44">
        <f t="shared" si="63"/>
        <v>7.1997299999999997</v>
      </c>
    </row>
    <row r="1996" spans="1:4" x14ac:dyDescent="0.25">
      <c r="A1996" s="44">
        <v>0.99999999500000014</v>
      </c>
      <c r="B1996" s="44">
        <f t="shared" si="62"/>
        <v>5.7307288730331436</v>
      </c>
      <c r="C1996" s="44">
        <v>5.7307300000000003</v>
      </c>
      <c r="D1996" s="44">
        <f t="shared" si="63"/>
        <v>7.2307300000000003</v>
      </c>
    </row>
    <row r="1997" spans="1:4" x14ac:dyDescent="0.25">
      <c r="A1997" s="44">
        <v>0.99999999600000011</v>
      </c>
      <c r="B1997" s="44">
        <f t="shared" si="62"/>
        <v>5.7684583093979018</v>
      </c>
      <c r="C1997" s="44">
        <v>5.7684600000000001</v>
      </c>
      <c r="D1997" s="44">
        <f t="shared" si="63"/>
        <v>7.2684600000000001</v>
      </c>
    </row>
    <row r="1998" spans="1:4" x14ac:dyDescent="0.25">
      <c r="A1998" s="44">
        <v>0.99999999700000008</v>
      </c>
      <c r="B1998" s="44">
        <f t="shared" si="62"/>
        <v>5.8167577448554404</v>
      </c>
      <c r="C1998" s="44">
        <v>5.8167600000000004</v>
      </c>
      <c r="D1998" s="44">
        <f t="shared" si="63"/>
        <v>7.3167600000000004</v>
      </c>
    </row>
    <row r="1999" spans="1:4" x14ac:dyDescent="0.25">
      <c r="A1999" s="44">
        <v>0.99999999800000006</v>
      </c>
      <c r="B1999" s="44">
        <f t="shared" si="62"/>
        <v>5.8841933594786395</v>
      </c>
      <c r="C1999" s="44">
        <v>5.8841900000000003</v>
      </c>
      <c r="D1999" s="44">
        <f t="shared" si="63"/>
        <v>7.3841900000000003</v>
      </c>
    </row>
    <row r="2000" spans="1:4" x14ac:dyDescent="0.25">
      <c r="A2000" s="44">
        <v>0.99999999900000003</v>
      </c>
      <c r="B2000" s="44">
        <f t="shared" si="62"/>
        <v>5.9978070196016384</v>
      </c>
      <c r="C2000" s="44" t="s">
        <v>332</v>
      </c>
      <c r="D2000" s="46" t="s">
        <v>333</v>
      </c>
    </row>
  </sheetData>
  <phoneticPr fontId="10" type="noConversion"/>
  <printOptions gridLines="1" gridLinesSet="0"/>
  <pageMargins left="0.75" right="0.75" top="1" bottom="1" header="0.5" footer="0.5"/>
  <headerFooter alignWithMargins="0">
    <oddHeader>&amp;A</oddHeader>
    <oddFooter>Page &amp;P</oddFooter>
  </headerFooter>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
    <tabColor theme="2"/>
    <pageSetUpPr fitToPage="1"/>
  </sheetPr>
  <dimension ref="B1:H44"/>
  <sheetViews>
    <sheetView showGridLines="0" topLeftCell="D2" zoomScale="90" zoomScaleNormal="90" zoomScalePageLayoutView="50" workbookViewId="0">
      <selection activeCell="H5" sqref="H5"/>
    </sheetView>
  </sheetViews>
  <sheetFormatPr defaultColWidth="9.1796875" defaultRowHeight="13.5" x14ac:dyDescent="0.3"/>
  <cols>
    <col min="1" max="1" width="5.90625" style="199" customWidth="1"/>
    <col min="2" max="2" width="5.6328125" style="217" customWidth="1"/>
    <col min="3" max="3" width="21.26953125" style="201" customWidth="1"/>
    <col min="4" max="4" width="39.26953125" style="201" customWidth="1"/>
    <col min="5" max="5" width="24" style="201" bestFit="1" customWidth="1"/>
    <col min="6" max="6" width="20.6328125" style="199" customWidth="1"/>
    <col min="7" max="7" width="25.6328125" style="199" customWidth="1"/>
    <col min="8" max="8" width="27.7265625" style="199" customWidth="1"/>
    <col min="9" max="16384" width="9.1796875" style="199"/>
  </cols>
  <sheetData>
    <row r="1" spans="2:8" ht="29.5" customHeight="1" x14ac:dyDescent="0.3">
      <c r="B1" s="552" t="s">
        <v>203</v>
      </c>
      <c r="C1" s="552"/>
      <c r="D1" s="552"/>
      <c r="E1" s="552"/>
      <c r="F1" s="552"/>
      <c r="G1" s="552"/>
    </row>
    <row r="2" spans="2:8" ht="29.5" customHeight="1" x14ac:dyDescent="0.3">
      <c r="B2" s="553" t="str">
        <f>ProjectName</f>
        <v>My project name</v>
      </c>
      <c r="C2" s="553"/>
      <c r="D2" s="553"/>
      <c r="E2" s="553"/>
      <c r="F2" s="553"/>
      <c r="G2" s="553"/>
      <c r="H2" s="553"/>
    </row>
    <row r="3" spans="2:8" ht="10.5" customHeight="1" x14ac:dyDescent="0.3">
      <c r="B3" s="200"/>
      <c r="C3" s="199"/>
      <c r="D3" s="199"/>
      <c r="F3" s="202"/>
      <c r="G3" s="202"/>
    </row>
    <row r="4" spans="2:8" s="205" customFormat="1" ht="16.5" customHeight="1" x14ac:dyDescent="0.3">
      <c r="B4" s="203" t="s">
        <v>204</v>
      </c>
      <c r="C4" s="204" t="s">
        <v>205</v>
      </c>
      <c r="D4" s="204" t="s">
        <v>206</v>
      </c>
      <c r="E4" s="204" t="s">
        <v>364</v>
      </c>
      <c r="F4" s="204" t="s">
        <v>207</v>
      </c>
      <c r="G4" s="204" t="s">
        <v>208</v>
      </c>
      <c r="H4" s="204" t="s">
        <v>475</v>
      </c>
    </row>
    <row r="5" spans="2:8" ht="16" customHeight="1" x14ac:dyDescent="0.3">
      <c r="B5" s="206">
        <v>1</v>
      </c>
      <c r="C5" s="207"/>
      <c r="D5" s="208"/>
      <c r="E5" s="208"/>
      <c r="F5" s="363">
        <v>43831.375</v>
      </c>
      <c r="G5" s="363">
        <v>43840.416666666664</v>
      </c>
      <c r="H5" s="367">
        <f t="shared" ref="H5:H6" si="0">G5-F5</f>
        <v>9.0416666666642413</v>
      </c>
    </row>
    <row r="6" spans="2:8" ht="16" customHeight="1" x14ac:dyDescent="0.3">
      <c r="B6" s="210">
        <v>2</v>
      </c>
      <c r="C6" s="207"/>
      <c r="D6" s="208"/>
      <c r="E6" s="208"/>
      <c r="F6" s="363">
        <v>43831.958333333336</v>
      </c>
      <c r="G6" s="363">
        <v>43832.041666666664</v>
      </c>
      <c r="H6" s="367">
        <f t="shared" si="0"/>
        <v>8.3333333328482695E-2</v>
      </c>
    </row>
    <row r="7" spans="2:8" ht="16" customHeight="1" x14ac:dyDescent="0.3">
      <c r="B7" s="210">
        <v>3</v>
      </c>
      <c r="C7" s="207"/>
      <c r="D7" s="208"/>
      <c r="E7" s="208"/>
      <c r="F7" s="363">
        <v>43831.972222222219</v>
      </c>
      <c r="G7" s="363">
        <v>43833.458333333336</v>
      </c>
      <c r="H7" s="367">
        <f>G7-F7</f>
        <v>1.4861111111167702</v>
      </c>
    </row>
    <row r="8" spans="2:8" ht="16" customHeight="1" x14ac:dyDescent="0.3">
      <c r="B8" s="210">
        <v>4</v>
      </c>
      <c r="C8" s="207"/>
      <c r="D8" s="208"/>
      <c r="E8" s="208"/>
      <c r="F8" s="363"/>
      <c r="G8" s="363"/>
      <c r="H8" s="365"/>
    </row>
    <row r="9" spans="2:8" ht="16" customHeight="1" x14ac:dyDescent="0.3">
      <c r="B9" s="210">
        <v>5</v>
      </c>
      <c r="C9" s="207"/>
      <c r="D9" s="208"/>
      <c r="E9" s="208"/>
      <c r="F9" s="363"/>
      <c r="G9" s="363"/>
      <c r="H9" s="365"/>
    </row>
    <row r="10" spans="2:8" ht="16" customHeight="1" x14ac:dyDescent="0.3">
      <c r="B10" s="210">
        <v>6</v>
      </c>
      <c r="C10" s="207"/>
      <c r="D10" s="208"/>
      <c r="E10" s="208"/>
      <c r="F10" s="363"/>
      <c r="G10" s="363"/>
      <c r="H10" s="365"/>
    </row>
    <row r="11" spans="2:8" ht="16" customHeight="1" x14ac:dyDescent="0.3">
      <c r="B11" s="210">
        <v>7</v>
      </c>
      <c r="C11" s="207"/>
      <c r="D11" s="208"/>
      <c r="E11" s="208"/>
      <c r="F11" s="363"/>
      <c r="G11" s="363"/>
      <c r="H11" s="365"/>
    </row>
    <row r="12" spans="2:8" ht="16" customHeight="1" x14ac:dyDescent="0.3">
      <c r="B12" s="210">
        <v>8</v>
      </c>
      <c r="C12" s="207"/>
      <c r="D12" s="208"/>
      <c r="E12" s="208"/>
      <c r="F12" s="363"/>
      <c r="G12" s="363"/>
      <c r="H12" s="365"/>
    </row>
    <row r="13" spans="2:8" ht="16" customHeight="1" x14ac:dyDescent="0.3">
      <c r="B13" s="210">
        <v>9</v>
      </c>
      <c r="C13" s="207"/>
      <c r="D13" s="208"/>
      <c r="E13" s="208"/>
      <c r="F13" s="363"/>
      <c r="G13" s="363"/>
      <c r="H13" s="365"/>
    </row>
    <row r="14" spans="2:8" ht="16" customHeight="1" x14ac:dyDescent="0.3">
      <c r="B14" s="210">
        <v>10</v>
      </c>
      <c r="C14" s="207"/>
      <c r="D14" s="208"/>
      <c r="E14" s="208"/>
      <c r="F14" s="363"/>
      <c r="G14" s="363"/>
      <c r="H14" s="365"/>
    </row>
    <row r="15" spans="2:8" ht="16" customHeight="1" x14ac:dyDescent="0.3">
      <c r="B15" s="210">
        <v>11</v>
      </c>
      <c r="C15" s="207"/>
      <c r="D15" s="208"/>
      <c r="E15" s="208"/>
      <c r="F15" s="363"/>
      <c r="G15" s="363"/>
      <c r="H15" s="365"/>
    </row>
    <row r="16" spans="2:8" ht="16" customHeight="1" x14ac:dyDescent="0.3">
      <c r="B16" s="210">
        <v>12</v>
      </c>
      <c r="C16" s="211"/>
      <c r="D16" s="208"/>
      <c r="E16" s="208"/>
      <c r="F16" s="363"/>
      <c r="G16" s="363"/>
      <c r="H16" s="365"/>
    </row>
    <row r="17" spans="2:8" ht="16" customHeight="1" x14ac:dyDescent="0.3">
      <c r="B17" s="210">
        <v>13</v>
      </c>
      <c r="C17" s="211"/>
      <c r="D17" s="208"/>
      <c r="E17" s="212"/>
      <c r="F17" s="364"/>
      <c r="G17" s="364"/>
      <c r="H17" s="365"/>
    </row>
    <row r="18" spans="2:8" ht="16" customHeight="1" x14ac:dyDescent="0.3">
      <c r="B18" s="210">
        <v>14</v>
      </c>
      <c r="C18" s="207"/>
      <c r="D18" s="208"/>
      <c r="E18" s="208"/>
      <c r="F18" s="363"/>
      <c r="G18" s="363"/>
      <c r="H18" s="365"/>
    </row>
    <row r="19" spans="2:8" ht="16" customHeight="1" x14ac:dyDescent="0.3">
      <c r="B19" s="210">
        <v>15</v>
      </c>
      <c r="C19" s="207"/>
      <c r="D19" s="208"/>
      <c r="E19" s="208"/>
      <c r="F19" s="363"/>
      <c r="G19" s="363"/>
      <c r="H19" s="365"/>
    </row>
    <row r="20" spans="2:8" ht="16" customHeight="1" x14ac:dyDescent="0.3">
      <c r="B20" s="210">
        <v>16</v>
      </c>
      <c r="C20" s="207"/>
      <c r="D20" s="208"/>
      <c r="E20" s="213"/>
      <c r="F20" s="364"/>
      <c r="G20" s="364"/>
      <c r="H20" s="365"/>
    </row>
    <row r="21" spans="2:8" ht="16" customHeight="1" x14ac:dyDescent="0.3">
      <c r="B21" s="210">
        <v>17</v>
      </c>
      <c r="C21" s="211"/>
      <c r="D21" s="208"/>
      <c r="E21" s="212"/>
      <c r="F21" s="364"/>
      <c r="G21" s="364"/>
      <c r="H21" s="365"/>
    </row>
    <row r="22" spans="2:8" ht="16" customHeight="1" x14ac:dyDescent="0.3">
      <c r="B22" s="210">
        <v>18</v>
      </c>
      <c r="C22" s="211"/>
      <c r="D22" s="208"/>
      <c r="E22" s="213"/>
      <c r="F22" s="364"/>
      <c r="G22" s="364"/>
      <c r="H22" s="365"/>
    </row>
    <row r="23" spans="2:8" ht="16" customHeight="1" x14ac:dyDescent="0.3">
      <c r="B23" s="210">
        <v>19</v>
      </c>
      <c r="C23" s="207"/>
      <c r="D23" s="208"/>
      <c r="E23" s="208"/>
      <c r="F23" s="363"/>
      <c r="G23" s="363"/>
      <c r="H23" s="365"/>
    </row>
    <row r="24" spans="2:8" ht="16" customHeight="1" x14ac:dyDescent="0.3">
      <c r="B24" s="210">
        <v>20</v>
      </c>
      <c r="C24" s="207"/>
      <c r="D24" s="208"/>
      <c r="E24" s="208"/>
      <c r="F24" s="363"/>
      <c r="G24" s="363"/>
      <c r="H24" s="365"/>
    </row>
    <row r="25" spans="2:8" ht="16" customHeight="1" x14ac:dyDescent="0.3">
      <c r="B25" s="210">
        <v>21</v>
      </c>
      <c r="C25" s="207"/>
      <c r="D25" s="208"/>
      <c r="E25" s="208"/>
      <c r="F25" s="363"/>
      <c r="G25" s="363"/>
      <c r="H25" s="365"/>
    </row>
    <row r="26" spans="2:8" ht="16" customHeight="1" x14ac:dyDescent="0.3">
      <c r="B26" s="210">
        <v>22</v>
      </c>
      <c r="C26" s="207"/>
      <c r="D26" s="208"/>
      <c r="E26" s="208"/>
      <c r="F26" s="363"/>
      <c r="G26" s="363"/>
      <c r="H26" s="365"/>
    </row>
    <row r="27" spans="2:8" ht="16" customHeight="1" x14ac:dyDescent="0.3">
      <c r="B27" s="210">
        <v>23</v>
      </c>
      <c r="C27" s="207"/>
      <c r="D27" s="208"/>
      <c r="E27" s="208"/>
      <c r="F27" s="363"/>
      <c r="G27" s="363"/>
      <c r="H27" s="365"/>
    </row>
    <row r="28" spans="2:8" ht="22.5" customHeight="1" x14ac:dyDescent="0.3"/>
    <row r="29" spans="2:8" s="201" customFormat="1" ht="15" customHeight="1" x14ac:dyDescent="0.2">
      <c r="B29" s="214" t="s">
        <v>204</v>
      </c>
      <c r="C29" s="215" t="s">
        <v>209</v>
      </c>
      <c r="D29" s="204" t="s">
        <v>210</v>
      </c>
      <c r="E29" s="204" t="s">
        <v>211</v>
      </c>
      <c r="F29" s="204" t="s">
        <v>96</v>
      </c>
      <c r="G29" s="554" t="s">
        <v>212</v>
      </c>
      <c r="H29" s="555"/>
    </row>
    <row r="30" spans="2:8" ht="16" customHeight="1" x14ac:dyDescent="0.3">
      <c r="B30" s="210">
        <v>1</v>
      </c>
      <c r="C30" s="208"/>
      <c r="D30" s="208"/>
      <c r="E30" s="208"/>
      <c r="F30" s="366"/>
      <c r="G30" s="556"/>
      <c r="H30" s="557"/>
    </row>
    <row r="31" spans="2:8" ht="16" customHeight="1" x14ac:dyDescent="0.3">
      <c r="B31" s="210">
        <v>2</v>
      </c>
      <c r="C31" s="208"/>
      <c r="D31" s="208"/>
      <c r="E31" s="208"/>
      <c r="F31" s="209"/>
      <c r="G31" s="556"/>
      <c r="H31" s="557"/>
    </row>
    <row r="32" spans="2:8" ht="16" customHeight="1" x14ac:dyDescent="0.3">
      <c r="B32" s="210">
        <v>3</v>
      </c>
      <c r="C32" s="208"/>
      <c r="D32" s="208"/>
      <c r="E32" s="208"/>
      <c r="F32" s="209"/>
      <c r="G32" s="556"/>
      <c r="H32" s="557"/>
    </row>
    <row r="33" spans="2:8" ht="16" customHeight="1" x14ac:dyDescent="0.3">
      <c r="B33" s="210">
        <v>4</v>
      </c>
      <c r="C33" s="208"/>
      <c r="D33" s="208"/>
      <c r="E33" s="208"/>
      <c r="F33" s="209"/>
      <c r="G33" s="556"/>
      <c r="H33" s="557"/>
    </row>
    <row r="34" spans="2:8" ht="16" customHeight="1" x14ac:dyDescent="0.3">
      <c r="B34" s="210">
        <v>5</v>
      </c>
      <c r="C34" s="208"/>
      <c r="D34" s="208"/>
      <c r="E34" s="208"/>
      <c r="F34" s="209"/>
      <c r="G34" s="556"/>
      <c r="H34" s="557"/>
    </row>
    <row r="35" spans="2:8" ht="16" customHeight="1" x14ac:dyDescent="0.3">
      <c r="B35" s="210">
        <v>6</v>
      </c>
      <c r="C35" s="208"/>
      <c r="D35" s="208"/>
      <c r="E35" s="208"/>
      <c r="F35" s="216"/>
      <c r="G35" s="556"/>
      <c r="H35" s="557"/>
    </row>
    <row r="36" spans="2:8" ht="16" customHeight="1" x14ac:dyDescent="0.3">
      <c r="B36" s="210">
        <v>7</v>
      </c>
      <c r="C36" s="208"/>
      <c r="D36" s="208"/>
      <c r="E36" s="208"/>
      <c r="F36" s="216"/>
      <c r="G36" s="556"/>
      <c r="H36" s="557"/>
    </row>
    <row r="37" spans="2:8" ht="16" customHeight="1" x14ac:dyDescent="0.3">
      <c r="B37" s="210">
        <v>8</v>
      </c>
      <c r="C37" s="208"/>
      <c r="D37" s="208"/>
      <c r="E37" s="208"/>
      <c r="F37" s="216"/>
      <c r="G37" s="556"/>
      <c r="H37" s="557"/>
    </row>
    <row r="38" spans="2:8" ht="16" customHeight="1" x14ac:dyDescent="0.3">
      <c r="B38" s="210">
        <v>9</v>
      </c>
      <c r="C38" s="208"/>
      <c r="D38" s="208"/>
      <c r="E38" s="208"/>
      <c r="F38" s="216"/>
      <c r="G38" s="556"/>
      <c r="H38" s="557"/>
    </row>
    <row r="39" spans="2:8" ht="16" customHeight="1" x14ac:dyDescent="0.3">
      <c r="B39" s="210">
        <v>10</v>
      </c>
      <c r="C39" s="208"/>
      <c r="D39" s="208"/>
      <c r="E39" s="208"/>
      <c r="F39" s="216"/>
      <c r="G39" s="556"/>
      <c r="H39" s="557"/>
    </row>
    <row r="40" spans="2:8" ht="16" customHeight="1" x14ac:dyDescent="0.3">
      <c r="B40" s="210">
        <v>11</v>
      </c>
      <c r="C40" s="208"/>
      <c r="D40" s="208"/>
      <c r="E40" s="208"/>
      <c r="F40" s="216"/>
      <c r="G40" s="556"/>
      <c r="H40" s="557"/>
    </row>
    <row r="41" spans="2:8" ht="16" customHeight="1" x14ac:dyDescent="0.3">
      <c r="B41" s="210">
        <v>12</v>
      </c>
      <c r="C41" s="208"/>
      <c r="D41" s="208"/>
      <c r="E41" s="208"/>
      <c r="F41" s="216"/>
      <c r="G41" s="556"/>
      <c r="H41" s="557"/>
    </row>
    <row r="42" spans="2:8" ht="16" customHeight="1" x14ac:dyDescent="0.3">
      <c r="B42" s="210">
        <v>13</v>
      </c>
      <c r="C42" s="208"/>
      <c r="D42" s="208"/>
      <c r="E42" s="208"/>
      <c r="F42" s="216"/>
      <c r="G42" s="556"/>
      <c r="H42" s="557"/>
    </row>
    <row r="43" spans="2:8" ht="16" customHeight="1" x14ac:dyDescent="0.3">
      <c r="B43" s="210">
        <v>14</v>
      </c>
      <c r="C43" s="208"/>
      <c r="D43" s="208"/>
      <c r="E43" s="208"/>
      <c r="F43" s="216"/>
      <c r="G43" s="556"/>
      <c r="H43" s="557"/>
    </row>
    <row r="44" spans="2:8" ht="16" customHeight="1" x14ac:dyDescent="0.3">
      <c r="B44" s="210">
        <v>15</v>
      </c>
      <c r="C44" s="208"/>
      <c r="D44" s="208"/>
      <c r="E44" s="208"/>
      <c r="F44" s="216"/>
      <c r="G44" s="556"/>
      <c r="H44" s="557"/>
    </row>
  </sheetData>
  <mergeCells count="18">
    <mergeCell ref="G42:H42"/>
    <mergeCell ref="G43:H43"/>
    <mergeCell ref="G44:H44"/>
    <mergeCell ref="G36:H36"/>
    <mergeCell ref="G37:H37"/>
    <mergeCell ref="G38:H38"/>
    <mergeCell ref="G39:H39"/>
    <mergeCell ref="G40:H40"/>
    <mergeCell ref="G32:H32"/>
    <mergeCell ref="G33:H33"/>
    <mergeCell ref="G34:H34"/>
    <mergeCell ref="G35:H35"/>
    <mergeCell ref="G41:H41"/>
    <mergeCell ref="B1:G1"/>
    <mergeCell ref="B2:H2"/>
    <mergeCell ref="G29:H29"/>
    <mergeCell ref="G30:H30"/>
    <mergeCell ref="G31:H31"/>
  </mergeCells>
  <phoneticPr fontId="12" type="noConversion"/>
  <printOptions gridLines="1"/>
  <pageMargins left="0.17" right="0.17" top="0.72" bottom="0.47" header="0.17" footer="0.23"/>
  <pageSetup paperSize="9" scale="70"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tabColor theme="3"/>
  </sheetPr>
  <dimension ref="B1:T73"/>
  <sheetViews>
    <sheetView showGridLines="0" zoomScale="90" zoomScaleNormal="90" zoomScalePageLayoutView="40" workbookViewId="0">
      <pane xSplit="1" ySplit="2" topLeftCell="C3" activePane="bottomRight" state="frozen"/>
      <selection pane="topRight" activeCell="B1" sqref="B1"/>
      <selection pane="bottomLeft" activeCell="A3" sqref="A3"/>
      <selection pane="bottomRight" activeCell="L18" sqref="L18:M18"/>
    </sheetView>
  </sheetViews>
  <sheetFormatPr defaultColWidth="11.453125" defaultRowHeight="13.5" x14ac:dyDescent="0.25"/>
  <cols>
    <col min="1" max="1" width="5.90625" style="5" customWidth="1"/>
    <col min="2" max="2" width="22.6328125" style="5" customWidth="1"/>
    <col min="3" max="3" width="12.81640625" style="5" bestFit="1" customWidth="1"/>
    <col min="4" max="4" width="14.1796875" style="5" bestFit="1" customWidth="1"/>
    <col min="5" max="5" width="7.81640625" style="5" bestFit="1" customWidth="1"/>
    <col min="6" max="6" width="10.1796875" style="5" customWidth="1"/>
    <col min="7" max="7" width="4.7265625" style="5" bestFit="1" customWidth="1"/>
    <col min="8" max="8" width="12.81640625" style="5" customWidth="1"/>
    <col min="9" max="10" width="2.81640625" style="5" customWidth="1"/>
    <col min="11" max="11" width="20.54296875" style="5" customWidth="1"/>
    <col min="12" max="13" width="17.54296875" style="5" customWidth="1"/>
    <col min="14" max="14" width="8.1796875" style="5" customWidth="1"/>
    <col min="15" max="17" width="7.08984375" style="5" customWidth="1"/>
    <col min="18" max="18" width="5.81640625" style="5" customWidth="1"/>
    <col min="19" max="19" width="9.54296875" style="5" hidden="1" customWidth="1"/>
    <col min="20" max="20" width="0" style="5" hidden="1" customWidth="1"/>
    <col min="21" max="16384" width="11.453125" style="5"/>
  </cols>
  <sheetData>
    <row r="1" spans="2:20" ht="29.5" customHeight="1" x14ac:dyDescent="0.25">
      <c r="B1" s="413" t="s">
        <v>331</v>
      </c>
      <c r="C1" s="413"/>
      <c r="D1" s="413"/>
      <c r="E1" s="413"/>
      <c r="F1" s="413"/>
      <c r="G1" s="413"/>
      <c r="H1" s="413"/>
      <c r="I1" s="77"/>
      <c r="J1" s="77"/>
      <c r="K1" s="397" t="s">
        <v>166</v>
      </c>
      <c r="L1" s="397"/>
      <c r="M1" s="397"/>
      <c r="N1" s="397"/>
      <c r="O1" s="397"/>
      <c r="P1" s="397"/>
      <c r="Q1" s="397"/>
      <c r="R1" s="397"/>
    </row>
    <row r="2" spans="2:20" ht="29.5" customHeight="1" x14ac:dyDescent="0.25">
      <c r="B2" s="409" t="s">
        <v>124</v>
      </c>
      <c r="C2" s="409"/>
      <c r="D2" s="409"/>
      <c r="E2" s="409"/>
      <c r="F2" s="409"/>
      <c r="G2" s="409"/>
      <c r="H2" s="409"/>
      <c r="I2" s="41"/>
      <c r="J2" s="41"/>
      <c r="K2" s="218" t="s">
        <v>137</v>
      </c>
      <c r="L2" s="410" t="s">
        <v>168</v>
      </c>
      <c r="M2" s="410"/>
      <c r="N2" s="219" t="s">
        <v>169</v>
      </c>
      <c r="O2" s="411" t="s">
        <v>170</v>
      </c>
      <c r="P2" s="411"/>
      <c r="Q2" s="411"/>
      <c r="R2" s="218"/>
      <c r="S2" s="220" t="s">
        <v>171</v>
      </c>
      <c r="T2" s="220" t="s">
        <v>172</v>
      </c>
    </row>
    <row r="3" spans="2:20" x14ac:dyDescent="0.25">
      <c r="B3" s="53" t="s">
        <v>125</v>
      </c>
      <c r="C3" s="414" t="s">
        <v>339</v>
      </c>
      <c r="D3" s="414"/>
      <c r="E3" s="399" t="s">
        <v>126</v>
      </c>
      <c r="F3" s="399"/>
      <c r="G3" s="398"/>
      <c r="H3" s="398"/>
      <c r="I3" s="41"/>
      <c r="J3" s="41"/>
      <c r="K3" s="428" t="s">
        <v>173</v>
      </c>
      <c r="L3" s="426" t="s">
        <v>174</v>
      </c>
      <c r="M3" s="427"/>
      <c r="N3" s="221"/>
      <c r="O3" s="412"/>
      <c r="P3" s="412"/>
      <c r="Q3" s="412"/>
      <c r="R3" s="222">
        <f t="shared" ref="R3:R29" si="0">IF(N3="y",1,(IF(S3&gt;Phase,1,(IF(Phase=S3,2,3)))))</f>
        <v>3</v>
      </c>
      <c r="S3" s="223"/>
      <c r="T3" s="223">
        <v>1</v>
      </c>
    </row>
    <row r="4" spans="2:20" x14ac:dyDescent="0.25">
      <c r="B4" s="53" t="s">
        <v>127</v>
      </c>
      <c r="C4" s="398"/>
      <c r="D4" s="398"/>
      <c r="E4" s="399" t="s">
        <v>128</v>
      </c>
      <c r="F4" s="399"/>
      <c r="G4" s="398"/>
      <c r="H4" s="398"/>
      <c r="I4" s="41"/>
      <c r="J4" s="41"/>
      <c r="K4" s="429"/>
      <c r="L4" s="423" t="s">
        <v>175</v>
      </c>
      <c r="M4" s="424"/>
      <c r="N4" s="221"/>
      <c r="O4" s="412"/>
      <c r="P4" s="412"/>
      <c r="Q4" s="412"/>
      <c r="R4" s="222">
        <f t="shared" si="0"/>
        <v>3</v>
      </c>
      <c r="S4" s="223"/>
      <c r="T4" s="223">
        <v>1</v>
      </c>
    </row>
    <row r="5" spans="2:20" x14ac:dyDescent="0.25">
      <c r="B5" s="53" t="s">
        <v>129</v>
      </c>
      <c r="C5" s="398"/>
      <c r="D5" s="398"/>
      <c r="E5" s="399" t="s">
        <v>128</v>
      </c>
      <c r="F5" s="399"/>
      <c r="G5" s="398"/>
      <c r="H5" s="398"/>
      <c r="I5" s="41"/>
      <c r="J5" s="41"/>
      <c r="K5" s="429"/>
      <c r="L5" s="423" t="s">
        <v>176</v>
      </c>
      <c r="M5" s="424"/>
      <c r="N5" s="221"/>
      <c r="O5" s="412"/>
      <c r="P5" s="412"/>
      <c r="Q5" s="412"/>
      <c r="R5" s="222">
        <f t="shared" si="0"/>
        <v>3</v>
      </c>
      <c r="S5" s="223"/>
      <c r="T5" s="223">
        <v>1</v>
      </c>
    </row>
    <row r="6" spans="2:20" x14ac:dyDescent="0.25">
      <c r="B6" s="53" t="s">
        <v>130</v>
      </c>
      <c r="C6" s="398"/>
      <c r="D6" s="398"/>
      <c r="E6" s="399" t="s">
        <v>128</v>
      </c>
      <c r="F6" s="399"/>
      <c r="G6" s="398"/>
      <c r="H6" s="398"/>
      <c r="I6" s="41"/>
      <c r="J6" s="41"/>
      <c r="K6" s="429"/>
      <c r="L6" s="419" t="s">
        <v>477</v>
      </c>
      <c r="M6" s="420"/>
      <c r="N6" s="221"/>
      <c r="O6" s="412"/>
      <c r="P6" s="412"/>
      <c r="Q6" s="412"/>
      <c r="R6" s="222">
        <f t="shared" si="0"/>
        <v>3</v>
      </c>
      <c r="S6" s="223"/>
      <c r="T6" s="223">
        <v>1</v>
      </c>
    </row>
    <row r="7" spans="2:20" x14ac:dyDescent="0.25">
      <c r="B7" s="53" t="s">
        <v>131</v>
      </c>
      <c r="C7" s="398"/>
      <c r="D7" s="398"/>
      <c r="E7" s="399" t="s">
        <v>132</v>
      </c>
      <c r="F7" s="399"/>
      <c r="G7" s="398"/>
      <c r="H7" s="398"/>
      <c r="I7" s="41"/>
      <c r="J7" s="41"/>
      <c r="K7" s="431" t="s">
        <v>11</v>
      </c>
      <c r="L7" s="421" t="s">
        <v>177</v>
      </c>
      <c r="M7" s="422"/>
      <c r="N7" s="221"/>
      <c r="O7" s="412"/>
      <c r="P7" s="412"/>
      <c r="Q7" s="412"/>
      <c r="R7" s="222">
        <f t="shared" si="0"/>
        <v>2</v>
      </c>
      <c r="S7" s="223">
        <v>1</v>
      </c>
      <c r="T7" s="223">
        <v>2</v>
      </c>
    </row>
    <row r="8" spans="2:20" x14ac:dyDescent="0.25">
      <c r="B8" s="53" t="s">
        <v>133</v>
      </c>
      <c r="C8" s="398"/>
      <c r="D8" s="398"/>
      <c r="E8" s="399" t="s">
        <v>134</v>
      </c>
      <c r="F8" s="399"/>
      <c r="G8" s="398"/>
      <c r="H8" s="398"/>
      <c r="I8" s="41"/>
      <c r="J8" s="41"/>
      <c r="K8" s="431"/>
      <c r="L8" s="421" t="s">
        <v>178</v>
      </c>
      <c r="M8" s="422"/>
      <c r="N8" s="221"/>
      <c r="O8" s="412"/>
      <c r="P8" s="412"/>
      <c r="Q8" s="412"/>
      <c r="R8" s="222">
        <f t="shared" si="0"/>
        <v>1</v>
      </c>
      <c r="S8" s="223">
        <v>2</v>
      </c>
      <c r="T8" s="223">
        <v>3</v>
      </c>
    </row>
    <row r="9" spans="2:20" x14ac:dyDescent="0.25">
      <c r="B9" s="53" t="s">
        <v>135</v>
      </c>
      <c r="C9" s="398"/>
      <c r="D9" s="398"/>
      <c r="E9" s="407" t="s">
        <v>136</v>
      </c>
      <c r="F9" s="407"/>
      <c r="G9" s="404">
        <f>IF(I73&gt;0,3,IF(I72&gt;0,2,1))</f>
        <v>3</v>
      </c>
      <c r="H9" s="404"/>
      <c r="I9" s="41"/>
      <c r="J9" s="41"/>
      <c r="K9" s="431"/>
      <c r="L9" s="421" t="s">
        <v>179</v>
      </c>
      <c r="M9" s="422"/>
      <c r="N9" s="221"/>
      <c r="O9" s="412"/>
      <c r="P9" s="412"/>
      <c r="Q9" s="412"/>
      <c r="R9" s="222">
        <f t="shared" si="0"/>
        <v>1</v>
      </c>
      <c r="S9" s="223">
        <v>2</v>
      </c>
      <c r="T9" s="223">
        <v>3</v>
      </c>
    </row>
    <row r="10" spans="2:20" x14ac:dyDescent="0.25">
      <c r="B10" s="53" t="s">
        <v>137</v>
      </c>
      <c r="C10" s="406">
        <v>1</v>
      </c>
      <c r="D10" s="406"/>
      <c r="E10" s="408"/>
      <c r="F10" s="408"/>
      <c r="G10" s="405"/>
      <c r="H10" s="405"/>
      <c r="I10" s="41"/>
      <c r="J10" s="41"/>
      <c r="K10" s="431"/>
      <c r="L10" s="421" t="s">
        <v>180</v>
      </c>
      <c r="M10" s="422"/>
      <c r="N10" s="221"/>
      <c r="O10" s="412"/>
      <c r="P10" s="412"/>
      <c r="Q10" s="412"/>
      <c r="R10" s="222">
        <f t="shared" si="0"/>
        <v>1</v>
      </c>
      <c r="S10" s="223">
        <v>2</v>
      </c>
      <c r="T10" s="223">
        <v>3</v>
      </c>
    </row>
    <row r="11" spans="2:20" ht="14.5" customHeight="1" x14ac:dyDescent="0.25">
      <c r="B11" s="409" t="s">
        <v>138</v>
      </c>
      <c r="C11" s="409"/>
      <c r="D11" s="409"/>
      <c r="E11" s="409"/>
      <c r="F11" s="409"/>
      <c r="G11" s="409"/>
      <c r="H11" s="409"/>
      <c r="I11" s="41"/>
      <c r="J11" s="41"/>
      <c r="K11" s="431"/>
      <c r="L11" s="421" t="s">
        <v>181</v>
      </c>
      <c r="M11" s="422"/>
      <c r="N11" s="221"/>
      <c r="O11" s="412"/>
      <c r="P11" s="412"/>
      <c r="Q11" s="412"/>
      <c r="R11" s="222">
        <f t="shared" si="0"/>
        <v>1</v>
      </c>
      <c r="S11" s="223">
        <v>2</v>
      </c>
      <c r="T11" s="223">
        <v>3</v>
      </c>
    </row>
    <row r="12" spans="2:20" x14ac:dyDescent="0.25">
      <c r="B12" s="409"/>
      <c r="C12" s="409"/>
      <c r="D12" s="409"/>
      <c r="E12" s="409"/>
      <c r="F12" s="409"/>
      <c r="G12" s="409"/>
      <c r="H12" s="409"/>
      <c r="I12" s="41"/>
      <c r="J12" s="41"/>
      <c r="K12" s="431"/>
      <c r="L12" s="421" t="s">
        <v>182</v>
      </c>
      <c r="M12" s="422"/>
      <c r="N12" s="221"/>
      <c r="O12" s="412"/>
      <c r="P12" s="412"/>
      <c r="Q12" s="412"/>
      <c r="R12" s="222">
        <f t="shared" si="0"/>
        <v>1</v>
      </c>
      <c r="S12" s="223">
        <v>2</v>
      </c>
      <c r="T12" s="223">
        <v>3</v>
      </c>
    </row>
    <row r="13" spans="2:20" x14ac:dyDescent="0.25">
      <c r="B13" s="53" t="s">
        <v>139</v>
      </c>
      <c r="C13" s="400"/>
      <c r="D13" s="400"/>
      <c r="E13" s="400"/>
      <c r="F13" s="400"/>
      <c r="G13" s="400"/>
      <c r="H13" s="400"/>
      <c r="I13" s="41"/>
      <c r="J13" s="41"/>
      <c r="K13" s="431"/>
      <c r="L13" s="421" t="s">
        <v>183</v>
      </c>
      <c r="M13" s="422"/>
      <c r="N13" s="221"/>
      <c r="O13" s="412"/>
      <c r="P13" s="412"/>
      <c r="Q13" s="412"/>
      <c r="R13" s="222">
        <f t="shared" si="0"/>
        <v>1</v>
      </c>
      <c r="S13" s="223">
        <v>2</v>
      </c>
      <c r="T13" s="223">
        <v>3</v>
      </c>
    </row>
    <row r="14" spans="2:20" x14ac:dyDescent="0.25">
      <c r="B14" s="53" t="s">
        <v>140</v>
      </c>
      <c r="C14" s="400"/>
      <c r="D14" s="400"/>
      <c r="E14" s="400"/>
      <c r="F14" s="400"/>
      <c r="G14" s="400"/>
      <c r="H14" s="400"/>
      <c r="I14" s="41"/>
      <c r="J14" s="41"/>
      <c r="K14" s="425" t="s">
        <v>12</v>
      </c>
      <c r="L14" s="426" t="s">
        <v>184</v>
      </c>
      <c r="M14" s="427"/>
      <c r="N14" s="221"/>
      <c r="O14" s="412"/>
      <c r="P14" s="412"/>
      <c r="Q14" s="412"/>
      <c r="R14" s="222">
        <f t="shared" si="0"/>
        <v>1</v>
      </c>
      <c r="S14" s="223">
        <v>3</v>
      </c>
      <c r="T14" s="223">
        <v>4</v>
      </c>
    </row>
    <row r="15" spans="2:20" x14ac:dyDescent="0.25">
      <c r="B15" s="53" t="s">
        <v>141</v>
      </c>
      <c r="C15" s="400"/>
      <c r="D15" s="400"/>
      <c r="E15" s="400"/>
      <c r="F15" s="400"/>
      <c r="G15" s="400"/>
      <c r="H15" s="400"/>
      <c r="I15" s="41"/>
      <c r="J15" s="41"/>
      <c r="K15" s="425"/>
      <c r="L15" s="423" t="s">
        <v>185</v>
      </c>
      <c r="M15" s="424"/>
      <c r="N15" s="221"/>
      <c r="O15" s="412"/>
      <c r="P15" s="412"/>
      <c r="Q15" s="412"/>
      <c r="R15" s="222">
        <f t="shared" si="0"/>
        <v>1</v>
      </c>
      <c r="S15" s="223">
        <v>3</v>
      </c>
      <c r="T15" s="223">
        <v>4</v>
      </c>
    </row>
    <row r="16" spans="2:20" x14ac:dyDescent="0.25">
      <c r="B16" s="53" t="s">
        <v>142</v>
      </c>
      <c r="C16" s="400"/>
      <c r="D16" s="400"/>
      <c r="E16" s="400"/>
      <c r="F16" s="400"/>
      <c r="G16" s="400"/>
      <c r="H16" s="400"/>
      <c r="I16" s="41"/>
      <c r="J16" s="41"/>
      <c r="K16" s="425"/>
      <c r="L16" s="423" t="s">
        <v>186</v>
      </c>
      <c r="M16" s="424"/>
      <c r="N16" s="221"/>
      <c r="O16" s="412"/>
      <c r="P16" s="412"/>
      <c r="Q16" s="412"/>
      <c r="R16" s="222">
        <f t="shared" si="0"/>
        <v>1</v>
      </c>
      <c r="S16" s="223">
        <v>3</v>
      </c>
      <c r="T16" s="223">
        <v>4</v>
      </c>
    </row>
    <row r="17" spans="2:20" x14ac:dyDescent="0.25">
      <c r="B17" s="415" t="s">
        <v>143</v>
      </c>
      <c r="C17" s="416" t="s">
        <v>144</v>
      </c>
      <c r="D17" s="54" t="s">
        <v>145</v>
      </c>
      <c r="E17" s="401" t="str">
        <f>SIPOC!D5</f>
        <v>[insert process start boundary]</v>
      </c>
      <c r="F17" s="402"/>
      <c r="G17" s="402"/>
      <c r="H17" s="403"/>
      <c r="I17" s="41"/>
      <c r="J17" s="41"/>
      <c r="K17" s="425"/>
      <c r="L17" s="423" t="s">
        <v>187</v>
      </c>
      <c r="M17" s="424"/>
      <c r="N17" s="221"/>
      <c r="O17" s="412"/>
      <c r="P17" s="412"/>
      <c r="Q17" s="412"/>
      <c r="R17" s="222">
        <f t="shared" si="0"/>
        <v>1</v>
      </c>
      <c r="S17" s="223">
        <v>3</v>
      </c>
      <c r="T17" s="223">
        <v>4</v>
      </c>
    </row>
    <row r="18" spans="2:20" x14ac:dyDescent="0.25">
      <c r="B18" s="416"/>
      <c r="C18" s="430"/>
      <c r="D18" s="55" t="s">
        <v>146</v>
      </c>
      <c r="E18" s="401" t="str">
        <f>SIPOC!F5</f>
        <v>[insert process stop boundary]</v>
      </c>
      <c r="F18" s="402"/>
      <c r="G18" s="402"/>
      <c r="H18" s="403"/>
      <c r="I18" s="41"/>
      <c r="J18" s="41"/>
      <c r="K18" s="425" t="s">
        <v>13</v>
      </c>
      <c r="L18" s="423" t="s">
        <v>188</v>
      </c>
      <c r="M18" s="424"/>
      <c r="N18" s="221"/>
      <c r="O18" s="412"/>
      <c r="P18" s="412"/>
      <c r="Q18" s="412"/>
      <c r="R18" s="222">
        <f t="shared" si="0"/>
        <v>1</v>
      </c>
      <c r="S18" s="223">
        <v>3</v>
      </c>
      <c r="T18" s="223">
        <v>4</v>
      </c>
    </row>
    <row r="19" spans="2:20" x14ac:dyDescent="0.25">
      <c r="B19" s="416"/>
      <c r="C19" s="415" t="s">
        <v>147</v>
      </c>
      <c r="D19" s="55" t="s">
        <v>148</v>
      </c>
      <c r="E19" s="400"/>
      <c r="F19" s="400"/>
      <c r="G19" s="400"/>
      <c r="H19" s="400"/>
      <c r="I19" s="41"/>
      <c r="J19" s="41"/>
      <c r="K19" s="425"/>
      <c r="L19" s="423" t="s">
        <v>189</v>
      </c>
      <c r="M19" s="424"/>
      <c r="N19" s="221"/>
      <c r="O19" s="412"/>
      <c r="P19" s="412"/>
      <c r="Q19" s="412"/>
      <c r="R19" s="222">
        <f t="shared" si="0"/>
        <v>1</v>
      </c>
      <c r="S19" s="223">
        <v>4</v>
      </c>
      <c r="T19" s="223">
        <v>5</v>
      </c>
    </row>
    <row r="20" spans="2:20" x14ac:dyDescent="0.25">
      <c r="B20" s="430"/>
      <c r="C20" s="416"/>
      <c r="D20" s="55" t="s">
        <v>149</v>
      </c>
      <c r="E20" s="400"/>
      <c r="F20" s="400"/>
      <c r="G20" s="400"/>
      <c r="H20" s="400"/>
      <c r="I20" s="41"/>
      <c r="J20" s="41"/>
      <c r="K20" s="432" t="s">
        <v>14</v>
      </c>
      <c r="L20" s="423" t="s">
        <v>190</v>
      </c>
      <c r="M20" s="424"/>
      <c r="N20" s="221"/>
      <c r="O20" s="412"/>
      <c r="P20" s="412"/>
      <c r="Q20" s="412"/>
      <c r="R20" s="222">
        <f t="shared" si="0"/>
        <v>1</v>
      </c>
      <c r="S20" s="223">
        <v>5</v>
      </c>
      <c r="T20" s="223">
        <v>6</v>
      </c>
    </row>
    <row r="21" spans="2:20" x14ac:dyDescent="0.25">
      <c r="B21" s="418" t="s">
        <v>150</v>
      </c>
      <c r="C21" s="418"/>
      <c r="D21" s="418"/>
      <c r="E21" s="418"/>
      <c r="F21" s="418"/>
      <c r="G21" s="418"/>
      <c r="H21" s="418"/>
      <c r="I21" s="41"/>
      <c r="J21" s="41"/>
      <c r="K21" s="433"/>
      <c r="L21" s="423" t="s">
        <v>191</v>
      </c>
      <c r="M21" s="424"/>
      <c r="N21" s="221"/>
      <c r="O21" s="412"/>
      <c r="P21" s="412"/>
      <c r="Q21" s="412"/>
      <c r="R21" s="222">
        <f t="shared" si="0"/>
        <v>1</v>
      </c>
      <c r="S21" s="223">
        <v>5</v>
      </c>
      <c r="T21" s="223">
        <v>6</v>
      </c>
    </row>
    <row r="22" spans="2:20" x14ac:dyDescent="0.25">
      <c r="B22" s="436" t="s">
        <v>151</v>
      </c>
      <c r="C22" s="437"/>
      <c r="D22" s="56" t="s">
        <v>152</v>
      </c>
      <c r="E22" s="56" t="s">
        <v>153</v>
      </c>
      <c r="F22" s="56" t="s">
        <v>154</v>
      </c>
      <c r="G22" s="56" t="s">
        <v>155</v>
      </c>
      <c r="H22" s="56" t="s">
        <v>156</v>
      </c>
      <c r="I22" s="41"/>
      <c r="J22" s="41"/>
      <c r="K22" s="434"/>
      <c r="L22" s="423" t="s">
        <v>192</v>
      </c>
      <c r="M22" s="424"/>
      <c r="N22" s="221"/>
      <c r="O22" s="412"/>
      <c r="P22" s="412"/>
      <c r="Q22" s="412"/>
      <c r="R22" s="222">
        <f t="shared" si="0"/>
        <v>1</v>
      </c>
      <c r="S22" s="223">
        <v>5</v>
      </c>
      <c r="T22" s="223">
        <v>6</v>
      </c>
    </row>
    <row r="23" spans="2:20" x14ac:dyDescent="0.25">
      <c r="B23" s="400"/>
      <c r="C23" s="400"/>
      <c r="D23" s="153"/>
      <c r="E23" s="153"/>
      <c r="F23" s="153"/>
      <c r="G23" s="153"/>
      <c r="H23" s="153"/>
      <c r="I23" s="41"/>
      <c r="J23" s="41"/>
      <c r="K23" s="432" t="s">
        <v>15</v>
      </c>
      <c r="L23" s="423" t="s">
        <v>193</v>
      </c>
      <c r="M23" s="424"/>
      <c r="N23" s="221"/>
      <c r="O23" s="412"/>
      <c r="P23" s="412"/>
      <c r="Q23" s="412"/>
      <c r="R23" s="222">
        <f t="shared" si="0"/>
        <v>1</v>
      </c>
      <c r="S23" s="223">
        <v>5</v>
      </c>
      <c r="T23" s="223">
        <v>6</v>
      </c>
    </row>
    <row r="24" spans="2:20" x14ac:dyDescent="0.25">
      <c r="B24" s="435"/>
      <c r="C24" s="435"/>
      <c r="D24" s="153"/>
      <c r="E24" s="153"/>
      <c r="F24" s="153"/>
      <c r="G24" s="153"/>
      <c r="H24" s="153"/>
      <c r="I24" s="41"/>
      <c r="J24" s="41"/>
      <c r="K24" s="433"/>
      <c r="L24" s="423" t="s">
        <v>194</v>
      </c>
      <c r="M24" s="424"/>
      <c r="N24" s="221"/>
      <c r="O24" s="412"/>
      <c r="P24" s="412"/>
      <c r="Q24" s="412"/>
      <c r="R24" s="222">
        <f t="shared" si="0"/>
        <v>1</v>
      </c>
      <c r="S24" s="223">
        <v>5</v>
      </c>
      <c r="T24" s="223">
        <v>6</v>
      </c>
    </row>
    <row r="25" spans="2:20" ht="14" x14ac:dyDescent="0.3">
      <c r="B25" s="435"/>
      <c r="C25" s="435"/>
      <c r="D25" s="153"/>
      <c r="E25" s="153"/>
      <c r="F25" s="153"/>
      <c r="G25" s="153"/>
      <c r="H25" s="153"/>
      <c r="I25" s="41"/>
      <c r="J25" s="50"/>
      <c r="K25" s="433"/>
      <c r="L25" s="423" t="s">
        <v>195</v>
      </c>
      <c r="M25" s="424"/>
      <c r="N25" s="221"/>
      <c r="O25" s="412"/>
      <c r="P25" s="412"/>
      <c r="Q25" s="412"/>
      <c r="R25" s="222">
        <f t="shared" si="0"/>
        <v>1</v>
      </c>
      <c r="S25" s="223">
        <v>5</v>
      </c>
      <c r="T25" s="223">
        <v>6</v>
      </c>
    </row>
    <row r="26" spans="2:20" x14ac:dyDescent="0.25">
      <c r="B26" s="400"/>
      <c r="C26" s="400"/>
      <c r="D26" s="153"/>
      <c r="E26" s="153"/>
      <c r="F26" s="153"/>
      <c r="G26" s="153"/>
      <c r="H26" s="153"/>
      <c r="I26" s="41"/>
      <c r="J26" s="51"/>
      <c r="K26" s="433"/>
      <c r="L26" s="423" t="s">
        <v>196</v>
      </c>
      <c r="M26" s="424"/>
      <c r="N26" s="221"/>
      <c r="O26" s="412"/>
      <c r="P26" s="412"/>
      <c r="Q26" s="412"/>
      <c r="R26" s="222">
        <f t="shared" si="0"/>
        <v>1</v>
      </c>
      <c r="S26" s="223">
        <v>5</v>
      </c>
      <c r="T26" s="223">
        <v>6</v>
      </c>
    </row>
    <row r="27" spans="2:20" x14ac:dyDescent="0.25">
      <c r="B27" s="418" t="s">
        <v>157</v>
      </c>
      <c r="C27" s="418"/>
      <c r="D27" s="418"/>
      <c r="E27" s="418"/>
      <c r="F27" s="418"/>
      <c r="G27" s="418"/>
      <c r="H27" s="418"/>
      <c r="I27" s="41"/>
      <c r="J27" s="41"/>
      <c r="K27" s="433"/>
      <c r="L27" s="423" t="s">
        <v>197</v>
      </c>
      <c r="M27" s="424"/>
      <c r="N27" s="221"/>
      <c r="O27" s="412"/>
      <c r="P27" s="412"/>
      <c r="Q27" s="412"/>
      <c r="R27" s="222">
        <f t="shared" si="0"/>
        <v>1</v>
      </c>
      <c r="S27" s="223">
        <v>5</v>
      </c>
      <c r="T27" s="223">
        <v>6</v>
      </c>
    </row>
    <row r="28" spans="2:20" x14ac:dyDescent="0.25">
      <c r="B28" s="55" t="s">
        <v>158</v>
      </c>
      <c r="C28" s="400"/>
      <c r="D28" s="400"/>
      <c r="E28" s="400"/>
      <c r="F28" s="400"/>
      <c r="G28" s="400"/>
      <c r="H28" s="400"/>
      <c r="I28" s="41"/>
      <c r="J28" s="41"/>
      <c r="K28" s="433"/>
      <c r="L28" s="423" t="s">
        <v>198</v>
      </c>
      <c r="M28" s="424"/>
      <c r="N28" s="221"/>
      <c r="O28" s="412"/>
      <c r="P28" s="412"/>
      <c r="Q28" s="412"/>
      <c r="R28" s="222">
        <f t="shared" si="0"/>
        <v>1</v>
      </c>
      <c r="S28" s="223">
        <v>5</v>
      </c>
      <c r="T28" s="223">
        <v>6</v>
      </c>
    </row>
    <row r="29" spans="2:20" x14ac:dyDescent="0.25">
      <c r="B29" s="55" t="s">
        <v>159</v>
      </c>
      <c r="C29" s="400"/>
      <c r="D29" s="400"/>
      <c r="E29" s="400"/>
      <c r="F29" s="400"/>
      <c r="G29" s="400"/>
      <c r="H29" s="400"/>
      <c r="I29" s="41"/>
      <c r="J29" s="41"/>
      <c r="K29" s="434"/>
      <c r="L29" s="423" t="s">
        <v>199</v>
      </c>
      <c r="M29" s="424"/>
      <c r="N29" s="221"/>
      <c r="O29" s="412"/>
      <c r="P29" s="412"/>
      <c r="Q29" s="412"/>
      <c r="R29" s="222">
        <f t="shared" si="0"/>
        <v>1</v>
      </c>
      <c r="S29" s="223">
        <v>6</v>
      </c>
      <c r="T29" s="223"/>
    </row>
    <row r="30" spans="2:20" x14ac:dyDescent="0.25">
      <c r="B30" s="55" t="s">
        <v>160</v>
      </c>
      <c r="C30" s="400"/>
      <c r="D30" s="400"/>
      <c r="E30" s="400"/>
      <c r="F30" s="400"/>
      <c r="G30" s="400"/>
      <c r="H30" s="400"/>
      <c r="I30" s="41"/>
      <c r="J30" s="41"/>
      <c r="K30" s="41"/>
    </row>
    <row r="31" spans="2:20" x14ac:dyDescent="0.25">
      <c r="B31" s="55" t="s">
        <v>161</v>
      </c>
      <c r="C31" s="400"/>
      <c r="D31" s="400"/>
      <c r="E31" s="400"/>
      <c r="F31" s="400"/>
      <c r="G31" s="400"/>
      <c r="H31" s="400"/>
      <c r="I31" s="41"/>
      <c r="J31" s="41"/>
      <c r="K31" s="41"/>
    </row>
    <row r="32" spans="2:20" x14ac:dyDescent="0.25">
      <c r="B32" s="63"/>
      <c r="C32" s="49"/>
      <c r="D32" s="49"/>
      <c r="E32" s="49"/>
      <c r="F32" s="49"/>
      <c r="G32" s="49"/>
      <c r="H32" s="49"/>
      <c r="I32" s="41"/>
      <c r="J32" s="41"/>
      <c r="K32" s="41"/>
    </row>
    <row r="33" spans="2:11" x14ac:dyDescent="0.25">
      <c r="B33" s="52"/>
      <c r="C33" s="57" t="s">
        <v>162</v>
      </c>
      <c r="D33" s="57"/>
      <c r="E33" s="57" t="s">
        <v>163</v>
      </c>
      <c r="F33" s="57"/>
      <c r="G33" s="57" t="s">
        <v>164</v>
      </c>
      <c r="H33" s="57"/>
      <c r="I33" s="41"/>
      <c r="J33" s="41"/>
      <c r="K33" s="41"/>
    </row>
    <row r="34" spans="2:11" x14ac:dyDescent="0.25">
      <c r="B34" s="55" t="s">
        <v>11</v>
      </c>
      <c r="C34" s="400"/>
      <c r="D34" s="400"/>
      <c r="E34" s="400"/>
      <c r="F34" s="400"/>
      <c r="G34" s="400"/>
      <c r="H34" s="400"/>
      <c r="I34" s="41"/>
      <c r="J34" s="41"/>
      <c r="K34" s="41"/>
    </row>
    <row r="35" spans="2:11" x14ac:dyDescent="0.25">
      <c r="B35" s="55" t="s">
        <v>12</v>
      </c>
      <c r="C35" s="400"/>
      <c r="D35" s="400"/>
      <c r="E35" s="400"/>
      <c r="F35" s="400"/>
      <c r="G35" s="400"/>
      <c r="H35" s="400"/>
      <c r="I35" s="41"/>
      <c r="J35" s="41"/>
      <c r="K35" s="41"/>
    </row>
    <row r="36" spans="2:11" x14ac:dyDescent="0.25">
      <c r="B36" s="55" t="s">
        <v>13</v>
      </c>
      <c r="C36" s="400"/>
      <c r="D36" s="400"/>
      <c r="E36" s="400"/>
      <c r="F36" s="400"/>
      <c r="G36" s="400"/>
      <c r="H36" s="400"/>
      <c r="I36" s="41"/>
      <c r="J36" s="41"/>
      <c r="K36" s="41"/>
    </row>
    <row r="37" spans="2:11" x14ac:dyDescent="0.25">
      <c r="B37" s="55" t="s">
        <v>14</v>
      </c>
      <c r="C37" s="400"/>
      <c r="D37" s="400"/>
      <c r="E37" s="400"/>
      <c r="F37" s="400"/>
      <c r="G37" s="400"/>
      <c r="H37" s="400"/>
      <c r="I37" s="41"/>
      <c r="J37" s="41"/>
      <c r="K37" s="41"/>
    </row>
    <row r="38" spans="2:11" x14ac:dyDescent="0.25">
      <c r="B38" s="55" t="s">
        <v>15</v>
      </c>
      <c r="C38" s="400"/>
      <c r="D38" s="400"/>
      <c r="E38" s="400"/>
      <c r="F38" s="400"/>
      <c r="G38" s="400" t="s">
        <v>165</v>
      </c>
      <c r="H38" s="400"/>
      <c r="I38" s="41"/>
      <c r="J38" s="41"/>
      <c r="K38" s="41"/>
    </row>
    <row r="39" spans="2:11" x14ac:dyDescent="0.25">
      <c r="B39" s="41"/>
      <c r="C39" s="41"/>
      <c r="D39" s="41"/>
      <c r="E39" s="41"/>
      <c r="F39" s="41"/>
      <c r="G39" s="41"/>
      <c r="H39" s="41"/>
      <c r="I39" s="41"/>
      <c r="J39" s="41"/>
      <c r="K39" s="41"/>
    </row>
    <row r="40" spans="2:11" x14ac:dyDescent="0.25">
      <c r="B40" s="41"/>
      <c r="C40" s="41"/>
      <c r="D40" s="41"/>
      <c r="E40" s="41"/>
      <c r="F40" s="41"/>
      <c r="G40" s="41"/>
      <c r="H40" s="41"/>
      <c r="I40" s="41"/>
      <c r="J40" s="41"/>
      <c r="K40" s="41"/>
    </row>
    <row r="41" spans="2:11" ht="26" customHeight="1" x14ac:dyDescent="0.25">
      <c r="J41" s="417" t="s">
        <v>167</v>
      </c>
      <c r="K41" s="417"/>
    </row>
    <row r="42" spans="2:11" ht="200" x14ac:dyDescent="0.25">
      <c r="J42" s="61" t="s">
        <v>171</v>
      </c>
      <c r="K42" s="61" t="s">
        <v>172</v>
      </c>
    </row>
    <row r="43" spans="2:11" ht="13.5" customHeight="1" x14ac:dyDescent="0.25">
      <c r="J43" s="62"/>
      <c r="K43" s="62">
        <v>1</v>
      </c>
    </row>
    <row r="44" spans="2:11" ht="13.5" customHeight="1" x14ac:dyDescent="0.25">
      <c r="J44" s="62"/>
      <c r="K44" s="62">
        <v>1</v>
      </c>
    </row>
    <row r="45" spans="2:11" ht="13.5" customHeight="1" x14ac:dyDescent="0.25">
      <c r="J45" s="62"/>
      <c r="K45" s="62">
        <v>1</v>
      </c>
    </row>
    <row r="46" spans="2:11" ht="13.5" customHeight="1" x14ac:dyDescent="0.25">
      <c r="J46" s="62"/>
      <c r="K46" s="62">
        <v>1</v>
      </c>
    </row>
    <row r="47" spans="2:11" ht="13.5" customHeight="1" x14ac:dyDescent="0.25">
      <c r="J47" s="62">
        <v>1</v>
      </c>
      <c r="K47" s="62">
        <v>2</v>
      </c>
    </row>
    <row r="48" spans="2:11" x14ac:dyDescent="0.25">
      <c r="J48" s="62">
        <v>2</v>
      </c>
      <c r="K48" s="62">
        <v>3</v>
      </c>
    </row>
    <row r="49" spans="10:11" ht="13.5" customHeight="1" x14ac:dyDescent="0.25">
      <c r="J49" s="62">
        <v>2</v>
      </c>
      <c r="K49" s="62">
        <v>3</v>
      </c>
    </row>
    <row r="50" spans="10:11" ht="13.5" customHeight="1" x14ac:dyDescent="0.25">
      <c r="J50" s="62">
        <v>2</v>
      </c>
      <c r="K50" s="62">
        <v>3</v>
      </c>
    </row>
    <row r="51" spans="10:11" ht="13.5" customHeight="1" x14ac:dyDescent="0.25">
      <c r="J51" s="62">
        <v>2</v>
      </c>
      <c r="K51" s="62">
        <v>3</v>
      </c>
    </row>
    <row r="52" spans="10:11" ht="13.5" customHeight="1" x14ac:dyDescent="0.25">
      <c r="J52" s="62">
        <v>2</v>
      </c>
      <c r="K52" s="62">
        <v>3</v>
      </c>
    </row>
    <row r="53" spans="10:11" x14ac:dyDescent="0.25">
      <c r="J53" s="62">
        <v>2</v>
      </c>
      <c r="K53" s="62">
        <v>3</v>
      </c>
    </row>
    <row r="54" spans="10:11" x14ac:dyDescent="0.25">
      <c r="J54" s="62">
        <v>3</v>
      </c>
      <c r="K54" s="62">
        <v>4</v>
      </c>
    </row>
    <row r="55" spans="10:11" ht="13.5" customHeight="1" x14ac:dyDescent="0.25">
      <c r="J55" s="62">
        <v>3</v>
      </c>
      <c r="K55" s="62">
        <v>4</v>
      </c>
    </row>
    <row r="56" spans="10:11" ht="13.5" customHeight="1" x14ac:dyDescent="0.25">
      <c r="J56" s="62">
        <v>3</v>
      </c>
      <c r="K56" s="62">
        <v>4</v>
      </c>
    </row>
    <row r="57" spans="10:11" ht="13.5" customHeight="1" x14ac:dyDescent="0.25">
      <c r="J57" s="62">
        <v>3</v>
      </c>
      <c r="K57" s="62">
        <v>4</v>
      </c>
    </row>
    <row r="58" spans="10:11" ht="13.5" customHeight="1" x14ac:dyDescent="0.25">
      <c r="J58" s="62">
        <v>3</v>
      </c>
      <c r="K58" s="62">
        <v>4</v>
      </c>
    </row>
    <row r="59" spans="10:11" x14ac:dyDescent="0.25">
      <c r="J59" s="62">
        <v>4</v>
      </c>
      <c r="K59" s="62">
        <v>5</v>
      </c>
    </row>
    <row r="60" spans="10:11" ht="13.5" customHeight="1" x14ac:dyDescent="0.25">
      <c r="J60" s="62">
        <v>5</v>
      </c>
      <c r="K60" s="62">
        <v>6</v>
      </c>
    </row>
    <row r="61" spans="10:11" ht="13.5" customHeight="1" x14ac:dyDescent="0.25">
      <c r="J61" s="62">
        <v>5</v>
      </c>
      <c r="K61" s="62">
        <v>6</v>
      </c>
    </row>
    <row r="62" spans="10:11" ht="13.5" customHeight="1" x14ac:dyDescent="0.25">
      <c r="J62" s="62">
        <v>5</v>
      </c>
      <c r="K62" s="62">
        <v>6</v>
      </c>
    </row>
    <row r="63" spans="10:11" ht="13.5" customHeight="1" x14ac:dyDescent="0.25">
      <c r="J63" s="62">
        <v>5</v>
      </c>
      <c r="K63" s="62">
        <v>6</v>
      </c>
    </row>
    <row r="64" spans="10:11" ht="13.5" customHeight="1" x14ac:dyDescent="0.25">
      <c r="J64" s="62">
        <v>5</v>
      </c>
      <c r="K64" s="62">
        <v>6</v>
      </c>
    </row>
    <row r="65" spans="2:11" ht="13.5" customHeight="1" x14ac:dyDescent="0.25">
      <c r="J65" s="62">
        <v>5</v>
      </c>
      <c r="K65" s="62">
        <v>6</v>
      </c>
    </row>
    <row r="66" spans="2:11" x14ac:dyDescent="0.25">
      <c r="J66" s="62">
        <v>5</v>
      </c>
      <c r="K66" s="62">
        <v>6</v>
      </c>
    </row>
    <row r="67" spans="2:11" ht="13.5" customHeight="1" x14ac:dyDescent="0.25">
      <c r="J67" s="62">
        <v>5</v>
      </c>
      <c r="K67" s="62">
        <v>6</v>
      </c>
    </row>
    <row r="68" spans="2:11" ht="13.5" customHeight="1" x14ac:dyDescent="0.25">
      <c r="J68" s="62">
        <v>5</v>
      </c>
      <c r="K68" s="62">
        <v>6</v>
      </c>
    </row>
    <row r="69" spans="2:11" ht="13.5" customHeight="1" x14ac:dyDescent="0.25">
      <c r="J69" s="62">
        <v>6</v>
      </c>
      <c r="K69" s="62"/>
    </row>
    <row r="70" spans="2:11" x14ac:dyDescent="0.25">
      <c r="B70" s="41"/>
      <c r="C70" s="41"/>
      <c r="D70" s="41"/>
      <c r="E70" s="41"/>
      <c r="F70" s="41"/>
      <c r="G70" s="41"/>
      <c r="H70" s="41"/>
      <c r="I70" s="41"/>
      <c r="J70" s="41"/>
      <c r="K70" s="41"/>
    </row>
    <row r="71" spans="2:11" x14ac:dyDescent="0.25">
      <c r="B71" s="41"/>
      <c r="C71" s="41"/>
      <c r="D71" s="41"/>
      <c r="E71" s="41"/>
      <c r="F71" s="41"/>
      <c r="G71" s="41"/>
      <c r="H71" s="40"/>
      <c r="I71" s="58">
        <f>COUNTIF(R3:R29,1)</f>
        <v>22</v>
      </c>
      <c r="J71" s="41"/>
      <c r="K71" s="41"/>
    </row>
    <row r="72" spans="2:11" x14ac:dyDescent="0.25">
      <c r="B72" s="41"/>
      <c r="C72" s="41"/>
      <c r="D72" s="41"/>
      <c r="E72" s="41"/>
      <c r="F72" s="41"/>
      <c r="G72" s="41"/>
      <c r="H72" s="40"/>
      <c r="I72" s="59">
        <f>COUNTIF(R3:R29,2)</f>
        <v>1</v>
      </c>
      <c r="J72" s="41"/>
      <c r="K72" s="41"/>
    </row>
    <row r="73" spans="2:11" x14ac:dyDescent="0.25">
      <c r="B73" s="41"/>
      <c r="C73" s="41"/>
      <c r="D73" s="41"/>
      <c r="E73" s="41"/>
      <c r="F73" s="41"/>
      <c r="G73" s="41"/>
      <c r="H73" s="40"/>
      <c r="I73" s="60">
        <f>COUNTIF(R3:R29,3)</f>
        <v>4</v>
      </c>
      <c r="J73" s="41"/>
      <c r="K73" s="41"/>
    </row>
  </sheetData>
  <mergeCells count="126">
    <mergeCell ref="O28:Q28"/>
    <mergeCell ref="L29:M29"/>
    <mergeCell ref="O29:Q29"/>
    <mergeCell ref="K23:K29"/>
    <mergeCell ref="L23:M23"/>
    <mergeCell ref="O23:Q23"/>
    <mergeCell ref="L24:M24"/>
    <mergeCell ref="O24:Q24"/>
    <mergeCell ref="L25:M25"/>
    <mergeCell ref="O25:Q25"/>
    <mergeCell ref="L26:M26"/>
    <mergeCell ref="O26:Q26"/>
    <mergeCell ref="L27:M27"/>
    <mergeCell ref="L28:M28"/>
    <mergeCell ref="O20:Q20"/>
    <mergeCell ref="L21:M21"/>
    <mergeCell ref="O21:Q21"/>
    <mergeCell ref="O27:Q27"/>
    <mergeCell ref="O22:Q22"/>
    <mergeCell ref="O13:Q13"/>
    <mergeCell ref="K18:K19"/>
    <mergeCell ref="L18:M18"/>
    <mergeCell ref="O18:Q18"/>
    <mergeCell ref="L19:M19"/>
    <mergeCell ref="O19:Q19"/>
    <mergeCell ref="L16:M16"/>
    <mergeCell ref="O16:Q16"/>
    <mergeCell ref="C30:H30"/>
    <mergeCell ref="C31:H31"/>
    <mergeCell ref="B24:C24"/>
    <mergeCell ref="B25:C25"/>
    <mergeCell ref="B23:C23"/>
    <mergeCell ref="B22:C22"/>
    <mergeCell ref="C35:D35"/>
    <mergeCell ref="E35:F35"/>
    <mergeCell ref="G35:H35"/>
    <mergeCell ref="L10:M10"/>
    <mergeCell ref="K7:K13"/>
    <mergeCell ref="L9:M9"/>
    <mergeCell ref="L4:M4"/>
    <mergeCell ref="L5:M5"/>
    <mergeCell ref="L13:M13"/>
    <mergeCell ref="L7:M7"/>
    <mergeCell ref="K20:K22"/>
    <mergeCell ref="L20:M20"/>
    <mergeCell ref="O5:Q5"/>
    <mergeCell ref="L6:M6"/>
    <mergeCell ref="G38:H38"/>
    <mergeCell ref="O7:Q7"/>
    <mergeCell ref="L8:M8"/>
    <mergeCell ref="L17:M17"/>
    <mergeCell ref="O17:Q17"/>
    <mergeCell ref="L11:M11"/>
    <mergeCell ref="K14:K17"/>
    <mergeCell ref="L14:M14"/>
    <mergeCell ref="O14:Q14"/>
    <mergeCell ref="L15:M15"/>
    <mergeCell ref="O15:Q15"/>
    <mergeCell ref="O11:Q11"/>
    <mergeCell ref="L12:M12"/>
    <mergeCell ref="L22:M22"/>
    <mergeCell ref="G36:H36"/>
    <mergeCell ref="K3:K6"/>
    <mergeCell ref="L3:M3"/>
    <mergeCell ref="E19:H19"/>
    <mergeCell ref="E20:H20"/>
    <mergeCell ref="B21:H21"/>
    <mergeCell ref="B17:B20"/>
    <mergeCell ref="C17:C18"/>
    <mergeCell ref="C19:C20"/>
    <mergeCell ref="J41:K41"/>
    <mergeCell ref="C4:D4"/>
    <mergeCell ref="E4:F4"/>
    <mergeCell ref="G4:H4"/>
    <mergeCell ref="C7:D7"/>
    <mergeCell ref="E7:F7"/>
    <mergeCell ref="G7:H7"/>
    <mergeCell ref="B27:H27"/>
    <mergeCell ref="C28:H28"/>
    <mergeCell ref="B26:C26"/>
    <mergeCell ref="C13:H13"/>
    <mergeCell ref="C14:H14"/>
    <mergeCell ref="C29:H29"/>
    <mergeCell ref="C38:D38"/>
    <mergeCell ref="E38:F38"/>
    <mergeCell ref="C34:D34"/>
    <mergeCell ref="E34:F34"/>
    <mergeCell ref="G34:H34"/>
    <mergeCell ref="C37:D37"/>
    <mergeCell ref="E37:F37"/>
    <mergeCell ref="G37:H37"/>
    <mergeCell ref="C36:D36"/>
    <mergeCell ref="E36:F36"/>
    <mergeCell ref="E3:F3"/>
    <mergeCell ref="G3:H3"/>
    <mergeCell ref="C5:D5"/>
    <mergeCell ref="E5:F5"/>
    <mergeCell ref="G5:H5"/>
    <mergeCell ref="C6:D6"/>
    <mergeCell ref="E6:F6"/>
    <mergeCell ref="G6:H6"/>
    <mergeCell ref="E18:H18"/>
    <mergeCell ref="K1:R1"/>
    <mergeCell ref="C8:D8"/>
    <mergeCell ref="E8:F8"/>
    <mergeCell ref="G8:H8"/>
    <mergeCell ref="C16:H16"/>
    <mergeCell ref="E17:H17"/>
    <mergeCell ref="G9:H10"/>
    <mergeCell ref="C10:D10"/>
    <mergeCell ref="C9:D9"/>
    <mergeCell ref="E9:F10"/>
    <mergeCell ref="B11:H12"/>
    <mergeCell ref="C15:H15"/>
    <mergeCell ref="L2:M2"/>
    <mergeCell ref="O2:Q2"/>
    <mergeCell ref="O10:Q10"/>
    <mergeCell ref="O8:Q8"/>
    <mergeCell ref="O9:Q9"/>
    <mergeCell ref="O3:Q3"/>
    <mergeCell ref="O4:Q4"/>
    <mergeCell ref="O12:Q12"/>
    <mergeCell ref="O6:Q6"/>
    <mergeCell ref="B1:H1"/>
    <mergeCell ref="B2:H2"/>
    <mergeCell ref="C3:D3"/>
  </mergeCells>
  <phoneticPr fontId="13" type="noConversion"/>
  <conditionalFormatting sqref="G9:H10">
    <cfRule type="cellIs" dxfId="21" priority="4" stopIfTrue="1" operator="equal">
      <formula>1</formula>
    </cfRule>
    <cfRule type="cellIs" dxfId="20" priority="5" stopIfTrue="1" operator="equal">
      <formula>2</formula>
    </cfRule>
    <cfRule type="cellIs" dxfId="19" priority="6" stopIfTrue="1" operator="equal">
      <formula>3</formula>
    </cfRule>
  </conditionalFormatting>
  <conditionalFormatting sqref="R3:R29">
    <cfRule type="cellIs" dxfId="18" priority="1" stopIfTrue="1" operator="equal">
      <formula>1</formula>
    </cfRule>
    <cfRule type="cellIs" dxfId="17" priority="2" stopIfTrue="1" operator="equal">
      <formula>2</formula>
    </cfRule>
    <cfRule type="cellIs" dxfId="16" priority="3" stopIfTrue="1" operator="equal">
      <formula>3</formula>
    </cfRule>
  </conditionalFormatting>
  <pageMargins left="0.70866141732283472" right="0.70866141732283472" top="0.78740157480314965" bottom="0.78740157480314965" header="0.31496062992125984" footer="0.31496062992125984"/>
  <pageSetup paperSize="9" scale="88" fitToWidth="2" pageOrder="overThenDown" orientation="portrait" r:id="rId1"/>
  <colBreaks count="1" manualBreakCount="1">
    <brk id="9" max="38" man="1"/>
  </colBreaks>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Tabelle7">
    <tabColor theme="2"/>
    <pageSetUpPr fitToPage="1"/>
  </sheetPr>
  <dimension ref="B1:E29"/>
  <sheetViews>
    <sheetView showGridLines="0" zoomScale="110" zoomScaleNormal="110" zoomScalePageLayoutView="50" workbookViewId="0"/>
  </sheetViews>
  <sheetFormatPr defaultColWidth="11.453125" defaultRowHeight="13.5" x14ac:dyDescent="0.25"/>
  <cols>
    <col min="1" max="1" width="5.90625" style="5" customWidth="1"/>
    <col min="2" max="2" width="4.1796875" style="5" customWidth="1"/>
    <col min="3" max="3" width="56.453125" style="5" customWidth="1"/>
    <col min="4" max="4" width="53.90625" style="5" customWidth="1"/>
    <col min="5" max="5" width="15" style="5" bestFit="1" customWidth="1"/>
    <col min="6" max="16384" width="11.453125" style="5"/>
  </cols>
  <sheetData>
    <row r="1" spans="2:5" ht="29.5" customHeight="1" x14ac:dyDescent="0.25">
      <c r="B1" s="561" t="s">
        <v>382</v>
      </c>
      <c r="C1" s="561"/>
      <c r="D1" s="561"/>
      <c r="E1" s="561"/>
    </row>
    <row r="2" spans="2:5" ht="29.5" customHeight="1" x14ac:dyDescent="0.25">
      <c r="B2" s="447" t="str">
        <f>ProjectName</f>
        <v>My project name</v>
      </c>
      <c r="C2" s="447"/>
      <c r="D2" s="447"/>
      <c r="E2" s="447"/>
    </row>
    <row r="3" spans="2:5" s="43" customFormat="1" ht="4.5" customHeight="1" x14ac:dyDescent="0.25">
      <c r="B3" s="567"/>
      <c r="C3" s="567"/>
      <c r="D3" s="154"/>
      <c r="E3" s="101"/>
    </row>
    <row r="4" spans="2:5" s="43" customFormat="1" ht="9.5" customHeight="1" x14ac:dyDescent="0.25">
      <c r="B4" s="566" t="s">
        <v>319</v>
      </c>
      <c r="C4" s="566"/>
      <c r="D4" s="566"/>
      <c r="E4" s="566"/>
    </row>
    <row r="5" spans="2:5" s="43" customFormat="1" ht="4.5" customHeight="1" x14ac:dyDescent="0.25">
      <c r="B5" s="186"/>
      <c r="C5" s="186"/>
      <c r="D5" s="154"/>
      <c r="E5" s="101"/>
    </row>
    <row r="6" spans="2:5" s="155" customFormat="1" ht="20.5" customHeight="1" x14ac:dyDescent="0.3">
      <c r="B6" s="559" t="s">
        <v>367</v>
      </c>
      <c r="C6" s="559"/>
      <c r="D6" s="559"/>
      <c r="E6" s="559"/>
    </row>
    <row r="7" spans="2:5" s="155" customFormat="1" x14ac:dyDescent="0.3">
      <c r="B7" s="182" t="s">
        <v>29</v>
      </c>
      <c r="C7" s="171" t="s">
        <v>30</v>
      </c>
      <c r="D7" s="178" t="s">
        <v>31</v>
      </c>
      <c r="E7" s="167"/>
    </row>
    <row r="8" spans="2:5" s="155" customFormat="1" x14ac:dyDescent="0.3">
      <c r="B8" s="182" t="s">
        <v>32</v>
      </c>
      <c r="C8" s="171" t="s">
        <v>33</v>
      </c>
      <c r="D8" s="178" t="s">
        <v>34</v>
      </c>
      <c r="E8" s="168"/>
    </row>
    <row r="9" spans="2:5" s="155" customFormat="1" ht="27" x14ac:dyDescent="0.3">
      <c r="B9" s="182" t="s">
        <v>35</v>
      </c>
      <c r="C9" s="173" t="s">
        <v>36</v>
      </c>
      <c r="D9" s="178" t="s">
        <v>37</v>
      </c>
      <c r="E9" s="168"/>
    </row>
    <row r="10" spans="2:5" s="155" customFormat="1" x14ac:dyDescent="0.3">
      <c r="B10" s="564" t="s">
        <v>38</v>
      </c>
      <c r="C10" s="562" t="s">
        <v>39</v>
      </c>
      <c r="D10" s="172" t="s">
        <v>322</v>
      </c>
      <c r="E10" s="179" t="str">
        <f>IFERROR(E9/(E8*E7),"")</f>
        <v/>
      </c>
    </row>
    <row r="11" spans="2:5" s="155" customFormat="1" x14ac:dyDescent="0.3">
      <c r="B11" s="565"/>
      <c r="C11" s="563"/>
      <c r="D11" s="170" t="s">
        <v>323</v>
      </c>
      <c r="E11" s="181" t="str">
        <f>IFERROR(ROUND(E10*1000000,0),"")</f>
        <v/>
      </c>
    </row>
    <row r="12" spans="2:5" s="155" customFormat="1" x14ac:dyDescent="0.3">
      <c r="B12" s="182" t="s">
        <v>40</v>
      </c>
      <c r="C12" s="171" t="s">
        <v>41</v>
      </c>
      <c r="D12" s="172" t="s">
        <v>324</v>
      </c>
      <c r="E12" s="176" t="str">
        <f>IFERROR(1-E10,"")</f>
        <v/>
      </c>
    </row>
    <row r="13" spans="2:5" s="155" customFormat="1" x14ac:dyDescent="0.3">
      <c r="B13" s="182" t="s">
        <v>42</v>
      </c>
      <c r="C13" s="171" t="s">
        <v>43</v>
      </c>
      <c r="D13" s="172" t="s">
        <v>325</v>
      </c>
      <c r="E13" s="177" t="str">
        <f>IFERROR(NORMSINV(E12)+1.5,"")</f>
        <v/>
      </c>
    </row>
    <row r="14" spans="2:5" s="155" customFormat="1" x14ac:dyDescent="0.3">
      <c r="B14" s="158"/>
      <c r="C14" s="157"/>
      <c r="D14" s="159"/>
      <c r="E14" s="158"/>
    </row>
    <row r="15" spans="2:5" s="155" customFormat="1" ht="20.5" customHeight="1" x14ac:dyDescent="0.3">
      <c r="B15" s="559" t="s">
        <v>44</v>
      </c>
      <c r="C15" s="559"/>
      <c r="D15" s="559"/>
      <c r="E15" s="559"/>
    </row>
    <row r="16" spans="2:5" s="155" customFormat="1" x14ac:dyDescent="0.3">
      <c r="B16" s="182" t="s">
        <v>45</v>
      </c>
      <c r="C16" s="171" t="s">
        <v>46</v>
      </c>
      <c r="D16" s="178" t="s">
        <v>47</v>
      </c>
      <c r="E16" s="169"/>
    </row>
    <row r="17" spans="2:5" s="155" customFormat="1" x14ac:dyDescent="0.3">
      <c r="B17" s="182" t="s">
        <v>48</v>
      </c>
      <c r="C17" s="171" t="s">
        <v>49</v>
      </c>
      <c r="D17" s="172" t="s">
        <v>326</v>
      </c>
      <c r="E17" s="180" t="str">
        <f>IFERROR(E16/E8*1000000,"")</f>
        <v/>
      </c>
    </row>
    <row r="18" spans="2:5" s="155" customFormat="1" x14ac:dyDescent="0.3">
      <c r="B18" s="182" t="s">
        <v>50</v>
      </c>
      <c r="C18" s="171" t="s">
        <v>51</v>
      </c>
      <c r="D18" s="172" t="s">
        <v>328</v>
      </c>
      <c r="E18" s="174" t="str">
        <f>IFERROR(E9/E8,"")</f>
        <v/>
      </c>
    </row>
    <row r="19" spans="2:5" s="155" customFormat="1" x14ac:dyDescent="0.3">
      <c r="B19" s="182" t="s">
        <v>52</v>
      </c>
      <c r="C19" s="171" t="s">
        <v>53</v>
      </c>
      <c r="D19" s="172" t="s">
        <v>329</v>
      </c>
      <c r="E19" s="175" t="str">
        <f>IFERROR((E8-E16)/E8,"")</f>
        <v/>
      </c>
    </row>
    <row r="20" spans="2:5" s="155" customFormat="1" x14ac:dyDescent="0.3">
      <c r="B20" s="160"/>
      <c r="C20" s="161"/>
      <c r="D20" s="162"/>
      <c r="E20" s="156"/>
    </row>
    <row r="21" spans="2:5" s="155" customFormat="1" x14ac:dyDescent="0.3">
      <c r="B21" s="560" t="s">
        <v>365</v>
      </c>
      <c r="C21" s="560"/>
      <c r="D21" s="560"/>
      <c r="E21" s="560"/>
    </row>
    <row r="22" spans="2:5" s="155" customFormat="1" x14ac:dyDescent="0.3">
      <c r="B22" s="558" t="s">
        <v>327</v>
      </c>
      <c r="C22" s="558"/>
      <c r="D22" s="558"/>
      <c r="E22" s="558"/>
    </row>
    <row r="23" spans="2:5" s="155" customFormat="1" x14ac:dyDescent="0.3">
      <c r="B23" s="558"/>
      <c r="C23" s="558"/>
      <c r="D23" s="558"/>
      <c r="E23" s="558"/>
    </row>
    <row r="24" spans="2:5" s="155" customFormat="1" x14ac:dyDescent="0.3">
      <c r="B24" s="558"/>
      <c r="C24" s="558"/>
      <c r="D24" s="558"/>
      <c r="E24" s="558"/>
    </row>
    <row r="25" spans="2:5" s="155" customFormat="1" x14ac:dyDescent="0.3">
      <c r="B25" s="160"/>
      <c r="C25" s="161"/>
      <c r="D25" s="162"/>
      <c r="E25" s="156"/>
    </row>
    <row r="27" spans="2:5" x14ac:dyDescent="0.25">
      <c r="B27" s="163"/>
      <c r="C27" s="164"/>
      <c r="D27" s="165"/>
      <c r="E27" s="166"/>
    </row>
    <row r="28" spans="2:5" x14ac:dyDescent="0.25">
      <c r="B28" s="163"/>
      <c r="C28" s="164"/>
      <c r="D28" s="165"/>
      <c r="E28" s="166"/>
    </row>
    <row r="29" spans="2:5" x14ac:dyDescent="0.25">
      <c r="B29" s="163"/>
      <c r="C29" s="164"/>
      <c r="D29" s="165"/>
      <c r="E29" s="166"/>
    </row>
  </sheetData>
  <mergeCells count="10">
    <mergeCell ref="B22:E24"/>
    <mergeCell ref="B6:E6"/>
    <mergeCell ref="B21:E21"/>
    <mergeCell ref="B1:E1"/>
    <mergeCell ref="B2:E2"/>
    <mergeCell ref="B15:E15"/>
    <mergeCell ref="C10:C11"/>
    <mergeCell ref="B10:B11"/>
    <mergeCell ref="B4:E4"/>
    <mergeCell ref="B3:C3"/>
  </mergeCells>
  <phoneticPr fontId="13" type="noConversion"/>
  <pageMargins left="0.7" right="0.7" top="0.78740157499999996" bottom="0.78740157499999996" header="0.3" footer="0.3"/>
  <pageSetup paperSize="9" scale="96" orientation="landscape" r:id="rId1"/>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Tabelle10">
    <tabColor theme="2"/>
  </sheetPr>
  <dimension ref="B1:R56"/>
  <sheetViews>
    <sheetView showGridLines="0" topLeftCell="A3" zoomScale="90" zoomScaleNormal="90" zoomScaleSheetLayoutView="40" zoomScalePageLayoutView="20" workbookViewId="0">
      <selection activeCell="E9" sqref="E9"/>
    </sheetView>
  </sheetViews>
  <sheetFormatPr defaultColWidth="11.453125" defaultRowHeight="13.5" x14ac:dyDescent="0.25"/>
  <cols>
    <col min="1" max="1" width="6" style="1" customWidth="1"/>
    <col min="2" max="2" width="18.81640625" style="1" bestFit="1" customWidth="1"/>
    <col min="3" max="4" width="24" style="1" bestFit="1" customWidth="1"/>
    <col min="5" max="5" width="4.54296875" style="21" bestFit="1" customWidth="1"/>
    <col min="6" max="6" width="23.81640625" style="1" bestFit="1" customWidth="1"/>
    <col min="7" max="7" width="4.08984375" style="1" customWidth="1"/>
    <col min="8" max="8" width="23.90625" style="1" customWidth="1"/>
    <col min="9" max="9" width="4.453125" style="1" customWidth="1"/>
    <col min="10" max="10" width="6.90625" style="1" customWidth="1"/>
    <col min="11" max="11" width="28.26953125" style="1" customWidth="1"/>
    <col min="12" max="12" width="20" style="1" bestFit="1" customWidth="1"/>
    <col min="13" max="13" width="38.81640625" style="1" customWidth="1"/>
    <col min="14" max="16" width="4.453125" style="1" customWidth="1"/>
    <col min="17" max="17" width="6.90625" style="1" customWidth="1"/>
    <col min="18" max="18" width="9.7265625" style="1" bestFit="1" customWidth="1"/>
    <col min="19" max="16384" width="11.453125" style="1"/>
  </cols>
  <sheetData>
    <row r="1" spans="2:18" ht="29.5" customHeight="1" x14ac:dyDescent="0.25">
      <c r="B1" s="448" t="s">
        <v>383</v>
      </c>
      <c r="C1" s="448"/>
      <c r="D1" s="448"/>
      <c r="E1" s="448"/>
      <c r="F1" s="448"/>
      <c r="G1" s="448"/>
      <c r="H1" s="448"/>
      <c r="I1" s="448"/>
      <c r="J1" s="448"/>
      <c r="K1" s="448"/>
      <c r="L1" s="448"/>
      <c r="M1" s="448"/>
      <c r="N1" s="448"/>
      <c r="O1" s="448"/>
      <c r="P1" s="448"/>
      <c r="Q1" s="448"/>
      <c r="R1" s="448"/>
    </row>
    <row r="2" spans="2:18" ht="29.5" customHeight="1" x14ac:dyDescent="0.25">
      <c r="B2" s="507" t="str">
        <f>ProjectName</f>
        <v>My project name</v>
      </c>
      <c r="C2" s="507"/>
      <c r="D2" s="507"/>
      <c r="E2" s="507"/>
      <c r="F2" s="507"/>
      <c r="G2" s="507"/>
      <c r="H2" s="507"/>
      <c r="I2" s="507"/>
      <c r="J2" s="507"/>
      <c r="K2" s="507"/>
      <c r="L2" s="507"/>
      <c r="M2" s="507"/>
      <c r="N2" s="507"/>
      <c r="O2" s="507"/>
      <c r="P2" s="507"/>
      <c r="Q2" s="507"/>
      <c r="R2" s="507"/>
    </row>
    <row r="3" spans="2:18" ht="8.5" customHeight="1" x14ac:dyDescent="0.3">
      <c r="B3" s="16"/>
      <c r="C3" s="587"/>
      <c r="D3" s="588"/>
      <c r="E3" s="588"/>
      <c r="F3" s="588"/>
      <c r="G3" s="588"/>
      <c r="H3" s="588"/>
      <c r="I3" s="588"/>
      <c r="J3" s="588"/>
      <c r="K3" s="22"/>
      <c r="L3" s="22"/>
      <c r="M3" s="22"/>
      <c r="N3" s="23"/>
      <c r="O3" s="23"/>
      <c r="P3" s="23"/>
      <c r="Q3" s="23"/>
      <c r="R3" s="22"/>
    </row>
    <row r="4" spans="2:18" ht="14.5" customHeight="1" x14ac:dyDescent="0.25">
      <c r="B4" s="568" t="s">
        <v>319</v>
      </c>
      <c r="C4" s="568"/>
      <c r="D4" s="568"/>
      <c r="E4" s="568"/>
      <c r="F4" s="568"/>
      <c r="G4" s="568"/>
      <c r="H4" s="568"/>
      <c r="I4" s="568"/>
      <c r="J4" s="568"/>
      <c r="K4" s="568"/>
      <c r="L4" s="568"/>
      <c r="M4" s="568"/>
      <c r="N4" s="568"/>
      <c r="O4" s="568"/>
      <c r="P4" s="568"/>
      <c r="Q4" s="568"/>
      <c r="R4" s="568"/>
    </row>
    <row r="5" spans="2:18" s="42" customFormat="1" ht="8" customHeight="1" x14ac:dyDescent="0.25">
      <c r="B5" s="269"/>
      <c r="C5" s="269"/>
      <c r="D5" s="269"/>
      <c r="E5" s="273"/>
      <c r="F5" s="269"/>
      <c r="G5" s="269"/>
      <c r="H5" s="269"/>
      <c r="I5" s="269"/>
      <c r="J5" s="269"/>
      <c r="K5" s="269"/>
      <c r="L5" s="269"/>
      <c r="M5" s="269"/>
      <c r="N5" s="269"/>
      <c r="O5" s="269"/>
      <c r="P5" s="269"/>
      <c r="Q5" s="269"/>
      <c r="R5" s="269"/>
    </row>
    <row r="6" spans="2:18" ht="17.5" x14ac:dyDescent="0.3">
      <c r="B6" s="274"/>
      <c r="C6" s="275"/>
      <c r="D6" s="276"/>
      <c r="E6" s="276"/>
      <c r="F6" s="276"/>
      <c r="G6" s="277"/>
      <c r="H6" s="569" t="s">
        <v>64</v>
      </c>
      <c r="I6" s="569"/>
      <c r="J6" s="270"/>
      <c r="K6" s="24"/>
      <c r="L6" s="22"/>
      <c r="M6" s="580" t="s">
        <v>437</v>
      </c>
      <c r="N6" s="580"/>
      <c r="O6" s="580"/>
      <c r="P6" s="580"/>
      <c r="Q6" s="580"/>
      <c r="R6" s="580"/>
    </row>
    <row r="7" spans="2:18" ht="13.5" customHeight="1" x14ac:dyDescent="0.25">
      <c r="B7" s="570" t="s">
        <v>65</v>
      </c>
      <c r="C7" s="570" t="s">
        <v>66</v>
      </c>
      <c r="D7" s="572" t="s">
        <v>67</v>
      </c>
      <c r="E7" s="574" t="s">
        <v>68</v>
      </c>
      <c r="F7" s="583" t="s">
        <v>69</v>
      </c>
      <c r="G7" s="578" t="s">
        <v>70</v>
      </c>
      <c r="H7" s="585" t="s">
        <v>71</v>
      </c>
      <c r="I7" s="581" t="s">
        <v>72</v>
      </c>
      <c r="J7" s="576" t="s">
        <v>73</v>
      </c>
      <c r="K7" s="570" t="s">
        <v>74</v>
      </c>
      <c r="L7" s="570" t="s">
        <v>75</v>
      </c>
      <c r="M7" s="570" t="s">
        <v>76</v>
      </c>
      <c r="N7" s="589" t="s">
        <v>68</v>
      </c>
      <c r="O7" s="578" t="s">
        <v>77</v>
      </c>
      <c r="P7" s="581" t="s">
        <v>72</v>
      </c>
      <c r="Q7" s="576" t="s">
        <v>73</v>
      </c>
      <c r="R7" s="570" t="s">
        <v>10</v>
      </c>
    </row>
    <row r="8" spans="2:18" ht="85.5" customHeight="1" x14ac:dyDescent="0.25">
      <c r="B8" s="571"/>
      <c r="C8" s="571"/>
      <c r="D8" s="573"/>
      <c r="E8" s="575"/>
      <c r="F8" s="584"/>
      <c r="G8" s="579"/>
      <c r="H8" s="586"/>
      <c r="I8" s="582"/>
      <c r="J8" s="577"/>
      <c r="K8" s="571"/>
      <c r="L8" s="571"/>
      <c r="M8" s="571"/>
      <c r="N8" s="590"/>
      <c r="O8" s="579"/>
      <c r="P8" s="582"/>
      <c r="Q8" s="577"/>
      <c r="R8" s="571"/>
    </row>
    <row r="9" spans="2:18" ht="16.5" customHeight="1" x14ac:dyDescent="0.25">
      <c r="B9" s="271"/>
      <c r="C9" s="271"/>
      <c r="D9" s="271"/>
      <c r="E9" s="271"/>
      <c r="F9" s="271"/>
      <c r="G9" s="271"/>
      <c r="H9" s="271"/>
      <c r="I9" s="271"/>
      <c r="J9" s="280">
        <f t="shared" ref="J9:J44" si="0">E9*G9*I9</f>
        <v>0</v>
      </c>
      <c r="K9" s="271" t="str">
        <f>IF(J9&gt;$J$6,"Action","")</f>
        <v/>
      </c>
      <c r="L9" s="271"/>
      <c r="M9" s="271"/>
      <c r="N9" s="272"/>
      <c r="O9" s="272"/>
      <c r="P9" s="272"/>
      <c r="Q9" s="280">
        <f t="shared" ref="Q9:Q44" si="1">N9*O9*P9</f>
        <v>0</v>
      </c>
      <c r="R9" s="271"/>
    </row>
    <row r="10" spans="2:18" ht="16.5" customHeight="1" x14ac:dyDescent="0.25">
      <c r="B10" s="271"/>
      <c r="C10" s="271"/>
      <c r="D10" s="271"/>
      <c r="E10" s="271"/>
      <c r="F10" s="271"/>
      <c r="G10" s="271"/>
      <c r="H10" s="271"/>
      <c r="I10" s="271"/>
      <c r="J10" s="279">
        <f t="shared" si="0"/>
        <v>0</v>
      </c>
      <c r="K10" s="271" t="str">
        <f t="shared" ref="K10:K44" si="2">IF(J10&gt;$K$6,"Action","")</f>
        <v/>
      </c>
      <c r="L10" s="271"/>
      <c r="M10" s="271"/>
      <c r="N10" s="272"/>
      <c r="O10" s="272"/>
      <c r="P10" s="272"/>
      <c r="Q10" s="279">
        <f t="shared" si="1"/>
        <v>0</v>
      </c>
      <c r="R10" s="271"/>
    </row>
    <row r="11" spans="2:18" ht="16.5" customHeight="1" x14ac:dyDescent="0.25">
      <c r="B11" s="271"/>
      <c r="C11" s="271"/>
      <c r="D11" s="271"/>
      <c r="E11" s="271"/>
      <c r="F11" s="271"/>
      <c r="G11" s="271"/>
      <c r="H11" s="271"/>
      <c r="I11" s="271"/>
      <c r="J11" s="279">
        <f t="shared" si="0"/>
        <v>0</v>
      </c>
      <c r="K11" s="271" t="str">
        <f t="shared" si="2"/>
        <v/>
      </c>
      <c r="L11" s="271"/>
      <c r="M11" s="271"/>
      <c r="N11" s="272"/>
      <c r="O11" s="272"/>
      <c r="P11" s="272"/>
      <c r="Q11" s="279">
        <f t="shared" si="1"/>
        <v>0</v>
      </c>
      <c r="R11" s="271"/>
    </row>
    <row r="12" spans="2:18" ht="16.5" customHeight="1" x14ac:dyDescent="0.25">
      <c r="B12" s="271"/>
      <c r="C12" s="271"/>
      <c r="D12" s="271"/>
      <c r="E12" s="271"/>
      <c r="F12" s="271"/>
      <c r="G12" s="271"/>
      <c r="H12" s="271"/>
      <c r="I12" s="271"/>
      <c r="J12" s="279">
        <f t="shared" si="0"/>
        <v>0</v>
      </c>
      <c r="K12" s="271" t="str">
        <f t="shared" si="2"/>
        <v/>
      </c>
      <c r="L12" s="271"/>
      <c r="M12" s="271"/>
      <c r="N12" s="272"/>
      <c r="O12" s="272"/>
      <c r="P12" s="272"/>
      <c r="Q12" s="279">
        <f t="shared" si="1"/>
        <v>0</v>
      </c>
      <c r="R12" s="271"/>
    </row>
    <row r="13" spans="2:18" ht="16.5" customHeight="1" x14ac:dyDescent="0.25">
      <c r="B13" s="271"/>
      <c r="C13" s="271"/>
      <c r="D13" s="271"/>
      <c r="E13" s="271"/>
      <c r="F13" s="271"/>
      <c r="G13" s="271"/>
      <c r="H13" s="271"/>
      <c r="I13" s="271"/>
      <c r="J13" s="279">
        <f t="shared" si="0"/>
        <v>0</v>
      </c>
      <c r="K13" s="271" t="str">
        <f t="shared" si="2"/>
        <v/>
      </c>
      <c r="L13" s="271"/>
      <c r="M13" s="271"/>
      <c r="N13" s="272"/>
      <c r="O13" s="272"/>
      <c r="P13" s="272"/>
      <c r="Q13" s="279">
        <f t="shared" si="1"/>
        <v>0</v>
      </c>
      <c r="R13" s="271"/>
    </row>
    <row r="14" spans="2:18" ht="16.5" customHeight="1" x14ac:dyDescent="0.25">
      <c r="B14" s="271"/>
      <c r="C14" s="271"/>
      <c r="D14" s="271"/>
      <c r="E14" s="271"/>
      <c r="F14" s="271"/>
      <c r="G14" s="271"/>
      <c r="H14" s="271"/>
      <c r="I14" s="271"/>
      <c r="J14" s="279">
        <f t="shared" si="0"/>
        <v>0</v>
      </c>
      <c r="K14" s="271" t="str">
        <f t="shared" si="2"/>
        <v/>
      </c>
      <c r="L14" s="271"/>
      <c r="M14" s="271"/>
      <c r="N14" s="272"/>
      <c r="O14" s="272"/>
      <c r="P14" s="272"/>
      <c r="Q14" s="279">
        <f t="shared" si="1"/>
        <v>0</v>
      </c>
      <c r="R14" s="271"/>
    </row>
    <row r="15" spans="2:18" ht="16.5" customHeight="1" x14ac:dyDescent="0.25">
      <c r="B15" s="271"/>
      <c r="C15" s="271"/>
      <c r="D15" s="271"/>
      <c r="E15" s="271"/>
      <c r="F15" s="271"/>
      <c r="G15" s="271"/>
      <c r="H15" s="271"/>
      <c r="I15" s="271"/>
      <c r="J15" s="279">
        <f t="shared" si="0"/>
        <v>0</v>
      </c>
      <c r="K15" s="271"/>
      <c r="L15" s="271"/>
      <c r="M15" s="271"/>
      <c r="N15" s="272"/>
      <c r="O15" s="272"/>
      <c r="P15" s="272"/>
      <c r="Q15" s="279">
        <f t="shared" si="1"/>
        <v>0</v>
      </c>
      <c r="R15" s="271"/>
    </row>
    <row r="16" spans="2:18" ht="16.5" customHeight="1" x14ac:dyDescent="0.25">
      <c r="B16" s="271"/>
      <c r="C16" s="271"/>
      <c r="D16" s="278"/>
      <c r="E16" s="271"/>
      <c r="F16" s="271"/>
      <c r="G16" s="271"/>
      <c r="H16" s="271"/>
      <c r="I16" s="271"/>
      <c r="J16" s="279">
        <f t="shared" si="0"/>
        <v>0</v>
      </c>
      <c r="K16" s="271"/>
      <c r="L16" s="271"/>
      <c r="M16" s="271"/>
      <c r="N16" s="272"/>
      <c r="O16" s="272"/>
      <c r="P16" s="272"/>
      <c r="Q16" s="279">
        <f t="shared" si="1"/>
        <v>0</v>
      </c>
      <c r="R16" s="271"/>
    </row>
    <row r="17" spans="2:18" ht="16.5" customHeight="1" x14ac:dyDescent="0.25">
      <c r="B17" s="271"/>
      <c r="C17" s="271"/>
      <c r="D17" s="278"/>
      <c r="E17" s="271"/>
      <c r="F17" s="271"/>
      <c r="G17" s="271"/>
      <c r="H17" s="271"/>
      <c r="I17" s="271"/>
      <c r="J17" s="279">
        <f t="shared" si="0"/>
        <v>0</v>
      </c>
      <c r="K17" s="271"/>
      <c r="L17" s="271"/>
      <c r="M17" s="271"/>
      <c r="N17" s="272"/>
      <c r="O17" s="272"/>
      <c r="P17" s="272"/>
      <c r="Q17" s="279">
        <f t="shared" ref="Q17:Q31" si="3">N17*O17*P17</f>
        <v>0</v>
      </c>
      <c r="R17" s="271"/>
    </row>
    <row r="18" spans="2:18" ht="16.5" customHeight="1" x14ac:dyDescent="0.25">
      <c r="B18" s="271"/>
      <c r="C18" s="271"/>
      <c r="D18" s="278"/>
      <c r="E18" s="271"/>
      <c r="F18" s="271"/>
      <c r="G18" s="271"/>
      <c r="H18" s="271"/>
      <c r="I18" s="271"/>
      <c r="J18" s="279">
        <f t="shared" si="0"/>
        <v>0</v>
      </c>
      <c r="K18" s="271"/>
      <c r="L18" s="271"/>
      <c r="M18" s="271"/>
      <c r="N18" s="272"/>
      <c r="O18" s="272"/>
      <c r="P18" s="272"/>
      <c r="Q18" s="279">
        <f t="shared" si="3"/>
        <v>0</v>
      </c>
      <c r="R18" s="271"/>
    </row>
    <row r="19" spans="2:18" ht="16.5" customHeight="1" x14ac:dyDescent="0.25">
      <c r="B19" s="271"/>
      <c r="C19" s="271"/>
      <c r="D19" s="278"/>
      <c r="E19" s="271"/>
      <c r="F19" s="271"/>
      <c r="G19" s="271"/>
      <c r="H19" s="271"/>
      <c r="I19" s="271"/>
      <c r="J19" s="279">
        <f t="shared" si="0"/>
        <v>0</v>
      </c>
      <c r="K19" s="271"/>
      <c r="L19" s="271"/>
      <c r="M19" s="271"/>
      <c r="N19" s="272"/>
      <c r="O19" s="272"/>
      <c r="P19" s="272"/>
      <c r="Q19" s="279">
        <f t="shared" si="3"/>
        <v>0</v>
      </c>
      <c r="R19" s="271"/>
    </row>
    <row r="20" spans="2:18" ht="16.5" customHeight="1" x14ac:dyDescent="0.25">
      <c r="B20" s="271"/>
      <c r="C20" s="271"/>
      <c r="D20" s="278"/>
      <c r="E20" s="271"/>
      <c r="F20" s="271"/>
      <c r="G20" s="271"/>
      <c r="H20" s="271"/>
      <c r="I20" s="271"/>
      <c r="J20" s="279">
        <f t="shared" si="0"/>
        <v>0</v>
      </c>
      <c r="K20" s="271"/>
      <c r="L20" s="271"/>
      <c r="M20" s="271"/>
      <c r="N20" s="272"/>
      <c r="O20" s="272"/>
      <c r="P20" s="272"/>
      <c r="Q20" s="279">
        <f t="shared" si="3"/>
        <v>0</v>
      </c>
      <c r="R20" s="271"/>
    </row>
    <row r="21" spans="2:18" ht="16.5" customHeight="1" x14ac:dyDescent="0.25">
      <c r="B21" s="271"/>
      <c r="C21" s="271"/>
      <c r="D21" s="278"/>
      <c r="E21" s="271"/>
      <c r="F21" s="271"/>
      <c r="G21" s="271"/>
      <c r="H21" s="271"/>
      <c r="I21" s="271"/>
      <c r="J21" s="279">
        <f t="shared" si="0"/>
        <v>0</v>
      </c>
      <c r="K21" s="271"/>
      <c r="L21" s="271"/>
      <c r="M21" s="271"/>
      <c r="N21" s="272"/>
      <c r="O21" s="272"/>
      <c r="P21" s="272"/>
      <c r="Q21" s="279">
        <f t="shared" si="3"/>
        <v>0</v>
      </c>
      <c r="R21" s="271"/>
    </row>
    <row r="22" spans="2:18" ht="16.5" customHeight="1" x14ac:dyDescent="0.25">
      <c r="B22" s="271"/>
      <c r="C22" s="271"/>
      <c r="D22" s="278"/>
      <c r="E22" s="271"/>
      <c r="F22" s="271"/>
      <c r="G22" s="271"/>
      <c r="H22" s="271"/>
      <c r="I22" s="271"/>
      <c r="J22" s="279">
        <f t="shared" si="0"/>
        <v>0</v>
      </c>
      <c r="K22" s="271"/>
      <c r="L22" s="271"/>
      <c r="M22" s="271"/>
      <c r="N22" s="272"/>
      <c r="O22" s="272"/>
      <c r="P22" s="272"/>
      <c r="Q22" s="279">
        <f t="shared" si="3"/>
        <v>0</v>
      </c>
      <c r="R22" s="271"/>
    </row>
    <row r="23" spans="2:18" ht="16.5" customHeight="1" x14ac:dyDescent="0.25">
      <c r="B23" s="271"/>
      <c r="C23" s="271"/>
      <c r="D23" s="278"/>
      <c r="E23" s="271"/>
      <c r="F23" s="271"/>
      <c r="G23" s="271"/>
      <c r="H23" s="271"/>
      <c r="I23" s="271"/>
      <c r="J23" s="279">
        <f t="shared" si="0"/>
        <v>0</v>
      </c>
      <c r="K23" s="271"/>
      <c r="L23" s="271"/>
      <c r="M23" s="271"/>
      <c r="N23" s="272"/>
      <c r="O23" s="272"/>
      <c r="P23" s="272"/>
      <c r="Q23" s="279">
        <f t="shared" si="3"/>
        <v>0</v>
      </c>
      <c r="R23" s="271"/>
    </row>
    <row r="24" spans="2:18" ht="16.5" customHeight="1" x14ac:dyDescent="0.25">
      <c r="B24" s="271"/>
      <c r="C24" s="271"/>
      <c r="D24" s="278"/>
      <c r="E24" s="271"/>
      <c r="F24" s="271"/>
      <c r="G24" s="271"/>
      <c r="H24" s="271"/>
      <c r="I24" s="271"/>
      <c r="J24" s="279">
        <f t="shared" si="0"/>
        <v>0</v>
      </c>
      <c r="K24" s="271"/>
      <c r="L24" s="271"/>
      <c r="M24" s="271"/>
      <c r="N24" s="272"/>
      <c r="O24" s="272"/>
      <c r="P24" s="272"/>
      <c r="Q24" s="279">
        <f t="shared" si="3"/>
        <v>0</v>
      </c>
      <c r="R24" s="271"/>
    </row>
    <row r="25" spans="2:18" ht="16.5" customHeight="1" x14ac:dyDescent="0.25">
      <c r="B25" s="271"/>
      <c r="C25" s="271"/>
      <c r="D25" s="278"/>
      <c r="E25" s="271"/>
      <c r="F25" s="271"/>
      <c r="G25" s="271"/>
      <c r="H25" s="271"/>
      <c r="I25" s="271"/>
      <c r="J25" s="279">
        <f t="shared" si="0"/>
        <v>0</v>
      </c>
      <c r="K25" s="271"/>
      <c r="L25" s="271"/>
      <c r="M25" s="271"/>
      <c r="N25" s="272"/>
      <c r="O25" s="272"/>
      <c r="P25" s="272"/>
      <c r="Q25" s="279">
        <f t="shared" si="3"/>
        <v>0</v>
      </c>
      <c r="R25" s="271"/>
    </row>
    <row r="26" spans="2:18" ht="16.5" customHeight="1" x14ac:dyDescent="0.25">
      <c r="B26" s="271"/>
      <c r="C26" s="271"/>
      <c r="D26" s="278"/>
      <c r="E26" s="271"/>
      <c r="F26" s="271"/>
      <c r="G26" s="271"/>
      <c r="H26" s="271"/>
      <c r="I26" s="271"/>
      <c r="J26" s="279">
        <f t="shared" si="0"/>
        <v>0</v>
      </c>
      <c r="K26" s="271"/>
      <c r="L26" s="271"/>
      <c r="M26" s="271"/>
      <c r="N26" s="272"/>
      <c r="O26" s="272"/>
      <c r="P26" s="272"/>
      <c r="Q26" s="279">
        <f t="shared" si="3"/>
        <v>0</v>
      </c>
      <c r="R26" s="271"/>
    </row>
    <row r="27" spans="2:18" ht="16.5" customHeight="1" x14ac:dyDescent="0.25">
      <c r="B27" s="271"/>
      <c r="C27" s="271"/>
      <c r="D27" s="278"/>
      <c r="E27" s="271"/>
      <c r="F27" s="271"/>
      <c r="G27" s="271"/>
      <c r="H27" s="271"/>
      <c r="I27" s="271"/>
      <c r="J27" s="279">
        <f t="shared" si="0"/>
        <v>0</v>
      </c>
      <c r="K27" s="271"/>
      <c r="L27" s="271"/>
      <c r="M27" s="271"/>
      <c r="N27" s="272"/>
      <c r="O27" s="272"/>
      <c r="P27" s="272"/>
      <c r="Q27" s="279">
        <f t="shared" si="3"/>
        <v>0</v>
      </c>
      <c r="R27" s="271"/>
    </row>
    <row r="28" spans="2:18" ht="16.5" customHeight="1" x14ac:dyDescent="0.25">
      <c r="B28" s="271"/>
      <c r="C28" s="271"/>
      <c r="D28" s="278"/>
      <c r="E28" s="271"/>
      <c r="F28" s="271"/>
      <c r="G28" s="271"/>
      <c r="H28" s="271"/>
      <c r="I28" s="271"/>
      <c r="J28" s="279">
        <f t="shared" si="0"/>
        <v>0</v>
      </c>
      <c r="K28" s="271"/>
      <c r="L28" s="271"/>
      <c r="M28" s="271"/>
      <c r="N28" s="272"/>
      <c r="O28" s="272"/>
      <c r="P28" s="272"/>
      <c r="Q28" s="279">
        <f t="shared" si="3"/>
        <v>0</v>
      </c>
      <c r="R28" s="271"/>
    </row>
    <row r="29" spans="2:18" ht="16.5" customHeight="1" x14ac:dyDescent="0.25">
      <c r="B29" s="271"/>
      <c r="C29" s="271"/>
      <c r="D29" s="278"/>
      <c r="E29" s="271"/>
      <c r="F29" s="271"/>
      <c r="G29" s="271"/>
      <c r="H29" s="271"/>
      <c r="I29" s="271"/>
      <c r="J29" s="279">
        <f t="shared" si="0"/>
        <v>0</v>
      </c>
      <c r="K29" s="271"/>
      <c r="L29" s="271"/>
      <c r="M29" s="271"/>
      <c r="N29" s="272"/>
      <c r="O29" s="272"/>
      <c r="P29" s="272"/>
      <c r="Q29" s="279">
        <f t="shared" si="3"/>
        <v>0</v>
      </c>
      <c r="R29" s="271"/>
    </row>
    <row r="30" spans="2:18" ht="16.5" customHeight="1" x14ac:dyDescent="0.25">
      <c r="B30" s="271"/>
      <c r="C30" s="271"/>
      <c r="D30" s="278"/>
      <c r="E30" s="271"/>
      <c r="F30" s="271"/>
      <c r="G30" s="271"/>
      <c r="H30" s="271"/>
      <c r="I30" s="271"/>
      <c r="J30" s="279">
        <f t="shared" si="0"/>
        <v>0</v>
      </c>
      <c r="K30" s="271"/>
      <c r="L30" s="271"/>
      <c r="M30" s="271"/>
      <c r="N30" s="272"/>
      <c r="O30" s="272"/>
      <c r="P30" s="272"/>
      <c r="Q30" s="279">
        <f t="shared" si="3"/>
        <v>0</v>
      </c>
      <c r="R30" s="271"/>
    </row>
    <row r="31" spans="2:18" ht="16.5" customHeight="1" x14ac:dyDescent="0.25">
      <c r="B31" s="271"/>
      <c r="C31" s="271"/>
      <c r="D31" s="278"/>
      <c r="E31" s="271"/>
      <c r="F31" s="271"/>
      <c r="G31" s="271"/>
      <c r="H31" s="271"/>
      <c r="I31" s="271"/>
      <c r="J31" s="279">
        <f t="shared" si="0"/>
        <v>0</v>
      </c>
      <c r="K31" s="271"/>
      <c r="L31" s="271"/>
      <c r="M31" s="271"/>
      <c r="N31" s="272"/>
      <c r="O31" s="272"/>
      <c r="P31" s="272"/>
      <c r="Q31" s="279">
        <f t="shared" si="3"/>
        <v>0</v>
      </c>
      <c r="R31" s="271"/>
    </row>
    <row r="32" spans="2:18" ht="16.5" customHeight="1" x14ac:dyDescent="0.25">
      <c r="B32" s="271"/>
      <c r="C32" s="271"/>
      <c r="D32" s="271"/>
      <c r="E32" s="271"/>
      <c r="F32" s="271"/>
      <c r="G32" s="271"/>
      <c r="H32" s="271"/>
      <c r="I32" s="271"/>
      <c r="J32" s="279">
        <f t="shared" si="0"/>
        <v>0</v>
      </c>
      <c r="K32" s="271"/>
      <c r="L32" s="271"/>
      <c r="M32" s="271"/>
      <c r="N32" s="272"/>
      <c r="O32" s="272"/>
      <c r="P32" s="272"/>
      <c r="Q32" s="279">
        <f t="shared" si="1"/>
        <v>0</v>
      </c>
      <c r="R32" s="271"/>
    </row>
    <row r="33" spans="2:18" ht="16.5" customHeight="1" x14ac:dyDescent="0.25">
      <c r="B33" s="271"/>
      <c r="C33" s="271"/>
      <c r="D33" s="271"/>
      <c r="E33" s="271"/>
      <c r="F33" s="271"/>
      <c r="G33" s="271"/>
      <c r="H33" s="271"/>
      <c r="I33" s="271"/>
      <c r="J33" s="279">
        <f t="shared" si="0"/>
        <v>0</v>
      </c>
      <c r="K33" s="271"/>
      <c r="L33" s="271"/>
      <c r="M33" s="271"/>
      <c r="N33" s="272"/>
      <c r="O33" s="272"/>
      <c r="P33" s="272"/>
      <c r="Q33" s="279">
        <f t="shared" si="1"/>
        <v>0</v>
      </c>
      <c r="R33" s="271"/>
    </row>
    <row r="34" spans="2:18" ht="16.5" customHeight="1" x14ac:dyDescent="0.25">
      <c r="B34" s="271"/>
      <c r="C34" s="271"/>
      <c r="D34" s="271"/>
      <c r="E34" s="271"/>
      <c r="F34" s="271"/>
      <c r="G34" s="271"/>
      <c r="H34" s="271"/>
      <c r="I34" s="271"/>
      <c r="J34" s="279">
        <f t="shared" si="0"/>
        <v>0</v>
      </c>
      <c r="K34" s="271"/>
      <c r="L34" s="271"/>
      <c r="M34" s="271"/>
      <c r="N34" s="272"/>
      <c r="O34" s="272"/>
      <c r="P34" s="272"/>
      <c r="Q34" s="279">
        <f t="shared" si="1"/>
        <v>0</v>
      </c>
      <c r="R34" s="271"/>
    </row>
    <row r="35" spans="2:18" ht="16.5" customHeight="1" x14ac:dyDescent="0.25">
      <c r="B35" s="271"/>
      <c r="C35" s="271"/>
      <c r="D35" s="271"/>
      <c r="E35" s="271"/>
      <c r="F35" s="271"/>
      <c r="G35" s="271"/>
      <c r="H35" s="271"/>
      <c r="I35" s="271"/>
      <c r="J35" s="279">
        <f t="shared" si="0"/>
        <v>0</v>
      </c>
      <c r="K35" s="271" t="str">
        <f t="shared" si="2"/>
        <v/>
      </c>
      <c r="L35" s="271"/>
      <c r="M35" s="271"/>
      <c r="N35" s="272"/>
      <c r="O35" s="272"/>
      <c r="P35" s="272"/>
      <c r="Q35" s="279">
        <f t="shared" si="1"/>
        <v>0</v>
      </c>
      <c r="R35" s="271"/>
    </row>
    <row r="36" spans="2:18" ht="16.5" customHeight="1" x14ac:dyDescent="0.25">
      <c r="B36" s="271"/>
      <c r="C36" s="271"/>
      <c r="D36" s="271"/>
      <c r="E36" s="271"/>
      <c r="F36" s="271"/>
      <c r="G36" s="271"/>
      <c r="H36" s="271"/>
      <c r="I36" s="271"/>
      <c r="J36" s="279">
        <f t="shared" si="0"/>
        <v>0</v>
      </c>
      <c r="K36" s="271" t="str">
        <f t="shared" si="2"/>
        <v/>
      </c>
      <c r="L36" s="271"/>
      <c r="M36" s="271"/>
      <c r="N36" s="272"/>
      <c r="O36" s="272"/>
      <c r="P36" s="272"/>
      <c r="Q36" s="279">
        <f t="shared" si="1"/>
        <v>0</v>
      </c>
      <c r="R36" s="271"/>
    </row>
    <row r="37" spans="2:18" ht="16.5" customHeight="1" x14ac:dyDescent="0.25">
      <c r="B37" s="271"/>
      <c r="C37" s="271"/>
      <c r="D37" s="271"/>
      <c r="E37" s="271"/>
      <c r="F37" s="271"/>
      <c r="G37" s="271"/>
      <c r="H37" s="271"/>
      <c r="I37" s="271"/>
      <c r="J37" s="279">
        <f t="shared" si="0"/>
        <v>0</v>
      </c>
      <c r="K37" s="271" t="str">
        <f t="shared" si="2"/>
        <v/>
      </c>
      <c r="L37" s="271"/>
      <c r="M37" s="271"/>
      <c r="N37" s="272"/>
      <c r="O37" s="272"/>
      <c r="P37" s="272"/>
      <c r="Q37" s="279">
        <f t="shared" si="1"/>
        <v>0</v>
      </c>
      <c r="R37" s="271"/>
    </row>
    <row r="38" spans="2:18" ht="16.5" customHeight="1" x14ac:dyDescent="0.25">
      <c r="B38" s="271"/>
      <c r="C38" s="271"/>
      <c r="D38" s="271"/>
      <c r="E38" s="271"/>
      <c r="F38" s="271"/>
      <c r="G38" s="271"/>
      <c r="H38" s="271"/>
      <c r="I38" s="271"/>
      <c r="J38" s="279">
        <f t="shared" si="0"/>
        <v>0</v>
      </c>
      <c r="K38" s="271" t="str">
        <f t="shared" si="2"/>
        <v/>
      </c>
      <c r="L38" s="271"/>
      <c r="M38" s="271"/>
      <c r="N38" s="272"/>
      <c r="O38" s="272"/>
      <c r="P38" s="272"/>
      <c r="Q38" s="279">
        <f t="shared" si="1"/>
        <v>0</v>
      </c>
      <c r="R38" s="271"/>
    </row>
    <row r="39" spans="2:18" ht="16.5" customHeight="1" x14ac:dyDescent="0.25">
      <c r="B39" s="271"/>
      <c r="C39" s="271"/>
      <c r="D39" s="271"/>
      <c r="E39" s="271"/>
      <c r="F39" s="271"/>
      <c r="G39" s="271"/>
      <c r="H39" s="271"/>
      <c r="I39" s="271"/>
      <c r="J39" s="279">
        <f t="shared" si="0"/>
        <v>0</v>
      </c>
      <c r="K39" s="271" t="str">
        <f t="shared" si="2"/>
        <v/>
      </c>
      <c r="L39" s="271"/>
      <c r="M39" s="271"/>
      <c r="N39" s="272"/>
      <c r="O39" s="272"/>
      <c r="P39" s="272"/>
      <c r="Q39" s="279">
        <f t="shared" si="1"/>
        <v>0</v>
      </c>
      <c r="R39" s="271"/>
    </row>
    <row r="40" spans="2:18" ht="16.5" customHeight="1" x14ac:dyDescent="0.25">
      <c r="B40" s="271"/>
      <c r="C40" s="271"/>
      <c r="D40" s="271"/>
      <c r="E40" s="271"/>
      <c r="F40" s="271"/>
      <c r="G40" s="271"/>
      <c r="H40" s="271"/>
      <c r="I40" s="271"/>
      <c r="J40" s="279">
        <f t="shared" si="0"/>
        <v>0</v>
      </c>
      <c r="K40" s="271" t="str">
        <f t="shared" si="2"/>
        <v/>
      </c>
      <c r="L40" s="271"/>
      <c r="M40" s="271"/>
      <c r="N40" s="272"/>
      <c r="O40" s="272"/>
      <c r="P40" s="272"/>
      <c r="Q40" s="279">
        <f t="shared" si="1"/>
        <v>0</v>
      </c>
      <c r="R40" s="271"/>
    </row>
    <row r="41" spans="2:18" ht="16.5" customHeight="1" x14ac:dyDescent="0.25">
      <c r="B41" s="271"/>
      <c r="C41" s="271"/>
      <c r="D41" s="271"/>
      <c r="E41" s="271"/>
      <c r="F41" s="271"/>
      <c r="G41" s="271"/>
      <c r="H41" s="271"/>
      <c r="I41" s="271"/>
      <c r="J41" s="279">
        <f t="shared" si="0"/>
        <v>0</v>
      </c>
      <c r="K41" s="271" t="str">
        <f t="shared" si="2"/>
        <v/>
      </c>
      <c r="L41" s="271"/>
      <c r="M41" s="271"/>
      <c r="N41" s="272"/>
      <c r="O41" s="272"/>
      <c r="P41" s="272"/>
      <c r="Q41" s="279">
        <f t="shared" si="1"/>
        <v>0</v>
      </c>
      <c r="R41" s="271"/>
    </row>
    <row r="42" spans="2:18" ht="16.5" customHeight="1" x14ac:dyDescent="0.25">
      <c r="B42" s="271"/>
      <c r="C42" s="271"/>
      <c r="D42" s="271"/>
      <c r="E42" s="271"/>
      <c r="F42" s="271"/>
      <c r="G42" s="271"/>
      <c r="H42" s="271"/>
      <c r="I42" s="271"/>
      <c r="J42" s="279">
        <f t="shared" si="0"/>
        <v>0</v>
      </c>
      <c r="K42" s="271" t="str">
        <f t="shared" si="2"/>
        <v/>
      </c>
      <c r="L42" s="271"/>
      <c r="M42" s="271"/>
      <c r="N42" s="272"/>
      <c r="O42" s="272"/>
      <c r="P42" s="272"/>
      <c r="Q42" s="279">
        <f t="shared" si="1"/>
        <v>0</v>
      </c>
      <c r="R42" s="271"/>
    </row>
    <row r="43" spans="2:18" ht="16.5" customHeight="1" x14ac:dyDescent="0.25">
      <c r="B43" s="271"/>
      <c r="C43" s="271"/>
      <c r="D43" s="271"/>
      <c r="E43" s="271"/>
      <c r="F43" s="271"/>
      <c r="G43" s="271"/>
      <c r="H43" s="271"/>
      <c r="I43" s="271"/>
      <c r="J43" s="279">
        <f t="shared" si="0"/>
        <v>0</v>
      </c>
      <c r="K43" s="271" t="str">
        <f t="shared" si="2"/>
        <v/>
      </c>
      <c r="L43" s="271"/>
      <c r="M43" s="271"/>
      <c r="N43" s="272"/>
      <c r="O43" s="272"/>
      <c r="P43" s="272"/>
      <c r="Q43" s="279">
        <f t="shared" si="1"/>
        <v>0</v>
      </c>
      <c r="R43" s="271"/>
    </row>
    <row r="44" spans="2:18" ht="16.5" customHeight="1" x14ac:dyDescent="0.25">
      <c r="B44" s="271"/>
      <c r="C44" s="271"/>
      <c r="D44" s="271"/>
      <c r="E44" s="271"/>
      <c r="F44" s="271"/>
      <c r="G44" s="271"/>
      <c r="H44" s="271"/>
      <c r="I44" s="271"/>
      <c r="J44" s="281">
        <f t="shared" si="0"/>
        <v>0</v>
      </c>
      <c r="K44" s="271" t="str">
        <f t="shared" si="2"/>
        <v/>
      </c>
      <c r="L44" s="271"/>
      <c r="M44" s="271"/>
      <c r="N44" s="272"/>
      <c r="O44" s="272"/>
      <c r="P44" s="272"/>
      <c r="Q44" s="281">
        <f t="shared" si="1"/>
        <v>0</v>
      </c>
      <c r="R44" s="271"/>
    </row>
    <row r="47" spans="2:18" x14ac:dyDescent="0.25">
      <c r="B47" s="369">
        <v>10</v>
      </c>
    </row>
    <row r="48" spans="2:18" x14ac:dyDescent="0.25">
      <c r="B48" s="369">
        <v>9</v>
      </c>
    </row>
    <row r="49" spans="2:2" x14ac:dyDescent="0.25">
      <c r="B49" s="369">
        <v>8</v>
      </c>
    </row>
    <row r="50" spans="2:2" x14ac:dyDescent="0.25">
      <c r="B50" s="369">
        <v>7</v>
      </c>
    </row>
    <row r="51" spans="2:2" x14ac:dyDescent="0.25">
      <c r="B51" s="369">
        <v>6</v>
      </c>
    </row>
    <row r="52" spans="2:2" x14ac:dyDescent="0.25">
      <c r="B52" s="369">
        <v>5</v>
      </c>
    </row>
    <row r="53" spans="2:2" x14ac:dyDescent="0.25">
      <c r="B53" s="369">
        <v>4</v>
      </c>
    </row>
    <row r="54" spans="2:2" x14ac:dyDescent="0.25">
      <c r="B54" s="369">
        <v>3</v>
      </c>
    </row>
    <row r="55" spans="2:2" x14ac:dyDescent="0.25">
      <c r="B55" s="369">
        <v>2</v>
      </c>
    </row>
    <row r="56" spans="2:2" x14ac:dyDescent="0.25">
      <c r="B56" s="369">
        <v>1</v>
      </c>
    </row>
  </sheetData>
  <mergeCells count="23">
    <mergeCell ref="L7:L8"/>
    <mergeCell ref="C3:J3"/>
    <mergeCell ref="O7:O8"/>
    <mergeCell ref="Q7:Q8"/>
    <mergeCell ref="R7:R8"/>
    <mergeCell ref="M7:M8"/>
    <mergeCell ref="N7:N8"/>
    <mergeCell ref="B1:R1"/>
    <mergeCell ref="B4:R4"/>
    <mergeCell ref="H6:I6"/>
    <mergeCell ref="C7:C8"/>
    <mergeCell ref="D7:D8"/>
    <mergeCell ref="E7:E8"/>
    <mergeCell ref="J7:J8"/>
    <mergeCell ref="G7:G8"/>
    <mergeCell ref="B2:R2"/>
    <mergeCell ref="M6:R6"/>
    <mergeCell ref="P7:P8"/>
    <mergeCell ref="F7:F8"/>
    <mergeCell ref="B7:B8"/>
    <mergeCell ref="H7:H8"/>
    <mergeCell ref="I7:I8"/>
    <mergeCell ref="K7:K8"/>
  </mergeCells>
  <phoneticPr fontId="13" type="noConversion"/>
  <conditionalFormatting sqref="J9:J44">
    <cfRule type="cellIs" dxfId="2" priority="2" stopIfTrue="1" operator="greaterThan">
      <formula>$J$6</formula>
    </cfRule>
  </conditionalFormatting>
  <dataValidations count="1">
    <dataValidation type="list" allowBlank="1" showInputMessage="1" showErrorMessage="1" sqref="N9:P44 E9:E44 I9:I44 G9:G44" xr:uid="{00000000-0002-0000-1700-000000000000}">
      <formula1>$B$47:$B$56</formula1>
    </dataValidation>
  </dataValidations>
  <pageMargins left="0.75" right="0.75" top="1" bottom="1" header="0.4921259845" footer="0.4921259845"/>
  <pageSetup paperSize="9" scale="57" fitToWidth="2" orientation="portrait" r:id="rId1"/>
  <headerFooter alignWithMargins="0"/>
  <colBreaks count="1" manualBreakCount="1">
    <brk id="10" max="1048575" man="1"/>
  </colBreaks>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2">
    <tabColor theme="2"/>
    <pageSetUpPr fitToPage="1"/>
  </sheetPr>
  <dimension ref="B1:J30"/>
  <sheetViews>
    <sheetView showGridLines="0" zoomScale="77" zoomScaleNormal="60" zoomScaleSheetLayoutView="100" workbookViewId="0"/>
  </sheetViews>
  <sheetFormatPr defaultColWidth="11.453125" defaultRowHeight="13.5" x14ac:dyDescent="0.3"/>
  <cols>
    <col min="1" max="1" width="5.81640625" style="18" customWidth="1"/>
    <col min="2" max="2" width="3.81640625" style="18" customWidth="1"/>
    <col min="3" max="3" width="12.08984375" style="18" customWidth="1"/>
    <col min="4" max="4" width="13.7265625" style="18" customWidth="1"/>
    <col min="5" max="6" width="21.81640625" style="18" customWidth="1"/>
    <col min="7" max="8" width="23.90625" style="18" customWidth="1"/>
    <col min="9" max="10" width="1.453125" style="340" customWidth="1"/>
    <col min="11" max="16384" width="11.453125" style="18"/>
  </cols>
  <sheetData>
    <row r="1" spans="2:9" ht="29.5" customHeight="1" x14ac:dyDescent="0.3">
      <c r="B1" s="521" t="s">
        <v>421</v>
      </c>
      <c r="C1" s="521"/>
      <c r="D1" s="521"/>
      <c r="E1" s="521"/>
      <c r="F1" s="521"/>
      <c r="G1" s="521"/>
      <c r="H1" s="521"/>
      <c r="I1" s="339"/>
    </row>
    <row r="2" spans="2:9" ht="29.5" customHeight="1" x14ac:dyDescent="0.3">
      <c r="B2" s="522" t="str">
        <f>ProjectName</f>
        <v>My project name</v>
      </c>
      <c r="C2" s="522"/>
      <c r="D2" s="522"/>
      <c r="E2" s="522"/>
      <c r="F2" s="522"/>
      <c r="G2" s="522"/>
      <c r="H2" s="522"/>
      <c r="I2" s="341"/>
    </row>
    <row r="4" spans="2:9" ht="19" customHeight="1" x14ac:dyDescent="0.3">
      <c r="B4" s="591" t="s">
        <v>409</v>
      </c>
      <c r="C4" s="591"/>
      <c r="D4" s="591"/>
      <c r="E4" s="591"/>
      <c r="F4" s="591"/>
      <c r="G4" s="591"/>
      <c r="H4" s="591"/>
      <c r="I4" s="342"/>
    </row>
    <row r="5" spans="2:9" ht="7.5" customHeight="1" x14ac:dyDescent="0.3"/>
    <row r="6" spans="2:9" ht="25" customHeight="1" x14ac:dyDescent="0.3">
      <c r="B6" s="622" t="s">
        <v>214</v>
      </c>
      <c r="C6" s="623"/>
      <c r="D6" s="624"/>
      <c r="E6" s="611" t="s">
        <v>418</v>
      </c>
      <c r="F6" s="611"/>
      <c r="G6" s="619" t="s">
        <v>213</v>
      </c>
      <c r="H6" s="611" t="s">
        <v>417</v>
      </c>
      <c r="I6" s="343"/>
    </row>
    <row r="7" spans="2:9" ht="25" customHeight="1" x14ac:dyDescent="0.3">
      <c r="B7" s="625"/>
      <c r="C7" s="626"/>
      <c r="D7" s="627"/>
      <c r="E7" s="336" t="s">
        <v>415</v>
      </c>
      <c r="F7" s="337" t="s">
        <v>416</v>
      </c>
      <c r="G7" s="619"/>
      <c r="H7" s="611"/>
      <c r="I7" s="343"/>
    </row>
    <row r="8" spans="2:9" ht="25" customHeight="1" x14ac:dyDescent="0.3">
      <c r="B8" s="620" t="s">
        <v>215</v>
      </c>
      <c r="C8" s="620" t="s">
        <v>216</v>
      </c>
      <c r="D8" s="336" t="s">
        <v>217</v>
      </c>
      <c r="E8" s="338" t="s">
        <v>218</v>
      </c>
      <c r="F8" s="345" t="s">
        <v>219</v>
      </c>
      <c r="G8" s="361" t="s">
        <v>462</v>
      </c>
      <c r="H8" s="618" t="s">
        <v>220</v>
      </c>
      <c r="I8" s="344"/>
    </row>
    <row r="9" spans="2:9" ht="25" customHeight="1" x14ac:dyDescent="0.3">
      <c r="B9" s="620"/>
      <c r="C9" s="620"/>
      <c r="D9" s="336" t="s">
        <v>221</v>
      </c>
      <c r="E9" s="621" t="s">
        <v>222</v>
      </c>
      <c r="F9" s="621"/>
      <c r="G9" s="361" t="s">
        <v>463</v>
      </c>
      <c r="H9" s="618"/>
      <c r="I9" s="344"/>
    </row>
    <row r="10" spans="2:9" ht="25" customHeight="1" x14ac:dyDescent="0.3">
      <c r="B10" s="620"/>
      <c r="C10" s="620"/>
      <c r="D10" s="336" t="s">
        <v>223</v>
      </c>
      <c r="E10" s="338" t="s">
        <v>420</v>
      </c>
      <c r="F10" s="338" t="s">
        <v>423</v>
      </c>
      <c r="G10" s="361" t="s">
        <v>464</v>
      </c>
      <c r="H10" s="618"/>
      <c r="I10" s="344"/>
    </row>
    <row r="11" spans="2:9" ht="24.5" customHeight="1" x14ac:dyDescent="0.3">
      <c r="B11" s="620"/>
      <c r="C11" s="348" t="s">
        <v>224</v>
      </c>
      <c r="D11" s="336" t="s">
        <v>225</v>
      </c>
      <c r="E11" s="345" t="s">
        <v>226</v>
      </c>
      <c r="F11" s="345" t="s">
        <v>227</v>
      </c>
      <c r="G11" s="361" t="s">
        <v>465</v>
      </c>
      <c r="H11" s="338" t="s">
        <v>228</v>
      </c>
      <c r="I11" s="344"/>
    </row>
    <row r="13" spans="2:9" ht="19.5" customHeight="1" x14ac:dyDescent="0.3">
      <c r="B13" s="514" t="s">
        <v>422</v>
      </c>
      <c r="C13" s="514"/>
      <c r="D13" s="514"/>
      <c r="E13" s="514"/>
      <c r="F13" s="514"/>
      <c r="G13" s="514"/>
      <c r="H13" s="514"/>
    </row>
    <row r="14" spans="2:9" ht="7.5" customHeight="1" x14ac:dyDescent="0.3"/>
    <row r="15" spans="2:9" ht="24" customHeight="1" x14ac:dyDescent="0.3">
      <c r="B15" s="612" t="s">
        <v>214</v>
      </c>
      <c r="C15" s="612"/>
      <c r="D15" s="612"/>
      <c r="E15" s="592" t="s">
        <v>415</v>
      </c>
      <c r="F15" s="592"/>
      <c r="G15" s="592" t="s">
        <v>416</v>
      </c>
      <c r="H15" s="592"/>
    </row>
    <row r="16" spans="2:9" ht="24" customHeight="1" x14ac:dyDescent="0.3">
      <c r="B16" s="591" t="s">
        <v>215</v>
      </c>
      <c r="C16" s="591" t="s">
        <v>216</v>
      </c>
      <c r="D16" s="606" t="s">
        <v>217</v>
      </c>
      <c r="E16" s="602" t="s">
        <v>427</v>
      </c>
      <c r="F16" s="613"/>
      <c r="G16" s="602" t="s">
        <v>424</v>
      </c>
      <c r="H16" s="613"/>
    </row>
    <row r="17" spans="2:8" ht="24" customHeight="1" x14ac:dyDescent="0.3">
      <c r="B17" s="591"/>
      <c r="C17" s="591"/>
      <c r="D17" s="606"/>
      <c r="E17" s="614"/>
      <c r="F17" s="615"/>
      <c r="G17" s="616"/>
      <c r="H17" s="617"/>
    </row>
    <row r="18" spans="2:8" ht="24" customHeight="1" x14ac:dyDescent="0.3">
      <c r="B18" s="591"/>
      <c r="C18" s="591"/>
      <c r="D18" s="606"/>
      <c r="E18" s="602" t="s">
        <v>428</v>
      </c>
      <c r="F18" s="613"/>
      <c r="G18" s="616"/>
      <c r="H18" s="617"/>
    </row>
    <row r="19" spans="2:8" ht="24" customHeight="1" x14ac:dyDescent="0.3">
      <c r="B19" s="591"/>
      <c r="C19" s="591"/>
      <c r="D19" s="606"/>
      <c r="E19" s="614"/>
      <c r="F19" s="615"/>
      <c r="G19" s="614"/>
      <c r="H19" s="615"/>
    </row>
    <row r="20" spans="2:8" ht="15.5" customHeight="1" x14ac:dyDescent="0.3">
      <c r="B20" s="591"/>
      <c r="C20" s="591"/>
      <c r="D20" s="593" t="s">
        <v>425</v>
      </c>
      <c r="E20" s="599" t="s">
        <v>426</v>
      </c>
      <c r="F20" s="600"/>
      <c r="G20" s="600"/>
      <c r="H20" s="601"/>
    </row>
    <row r="21" spans="2:8" ht="29" customHeight="1" x14ac:dyDescent="0.3">
      <c r="B21" s="591"/>
      <c r="C21" s="591"/>
      <c r="D21" s="594"/>
      <c r="E21" s="607" t="s">
        <v>429</v>
      </c>
      <c r="F21" s="608"/>
      <c r="G21" s="609" t="s">
        <v>430</v>
      </c>
      <c r="H21" s="610"/>
    </row>
    <row r="22" spans="2:8" ht="29" customHeight="1" x14ac:dyDescent="0.3">
      <c r="B22" s="591"/>
      <c r="C22" s="591"/>
      <c r="D22" s="595"/>
      <c r="E22" s="596" t="s">
        <v>431</v>
      </c>
      <c r="F22" s="597"/>
      <c r="G22" s="597"/>
      <c r="H22" s="598"/>
    </row>
    <row r="23" spans="2:8" ht="26" customHeight="1" x14ac:dyDescent="0.3">
      <c r="B23" s="591"/>
      <c r="C23" s="591"/>
      <c r="D23" s="606" t="s">
        <v>223</v>
      </c>
      <c r="E23" s="602" t="s">
        <v>468</v>
      </c>
      <c r="F23" s="603"/>
      <c r="G23" s="602" t="s">
        <v>466</v>
      </c>
      <c r="H23" s="603"/>
    </row>
    <row r="24" spans="2:8" ht="26" customHeight="1" x14ac:dyDescent="0.3">
      <c r="B24" s="591"/>
      <c r="C24" s="591"/>
      <c r="D24" s="606"/>
      <c r="E24" s="604"/>
      <c r="F24" s="605"/>
      <c r="G24" s="604"/>
      <c r="H24" s="605"/>
    </row>
    <row r="25" spans="2:8" ht="18.5" customHeight="1" x14ac:dyDescent="0.3">
      <c r="B25" s="591"/>
      <c r="C25" s="591"/>
      <c r="D25" s="606"/>
      <c r="E25" s="602" t="s">
        <v>474</v>
      </c>
      <c r="F25" s="603"/>
      <c r="G25" s="602" t="s">
        <v>467</v>
      </c>
      <c r="H25" s="603"/>
    </row>
    <row r="26" spans="2:8" ht="18.5" customHeight="1" x14ac:dyDescent="0.3">
      <c r="B26" s="591"/>
      <c r="C26" s="591"/>
      <c r="D26" s="606"/>
      <c r="E26" s="604"/>
      <c r="F26" s="605"/>
      <c r="G26" s="604"/>
      <c r="H26" s="605"/>
    </row>
    <row r="27" spans="2:8" ht="21" customHeight="1" x14ac:dyDescent="0.3">
      <c r="B27" s="591"/>
      <c r="C27" s="591" t="s">
        <v>224</v>
      </c>
      <c r="D27" s="606" t="s">
        <v>225</v>
      </c>
      <c r="E27" s="602" t="s">
        <v>432</v>
      </c>
      <c r="F27" s="603"/>
      <c r="G27" s="602" t="s">
        <v>433</v>
      </c>
      <c r="H27" s="603"/>
    </row>
    <row r="28" spans="2:8" ht="21" customHeight="1" x14ac:dyDescent="0.3">
      <c r="B28" s="591"/>
      <c r="C28" s="591"/>
      <c r="D28" s="606"/>
      <c r="E28" s="604"/>
      <c r="F28" s="605"/>
      <c r="G28" s="604"/>
      <c r="H28" s="605"/>
    </row>
    <row r="29" spans="2:8" x14ac:dyDescent="0.3">
      <c r="B29" s="346"/>
      <c r="C29" s="346"/>
      <c r="D29" s="346"/>
      <c r="E29" s="347"/>
      <c r="F29" s="347"/>
      <c r="G29" s="347"/>
      <c r="H29" s="347"/>
    </row>
    <row r="30" spans="2:8" x14ac:dyDescent="0.3">
      <c r="B30" s="346"/>
      <c r="C30" s="346"/>
      <c r="D30" s="346"/>
      <c r="E30" s="346"/>
      <c r="F30" s="346"/>
      <c r="G30" s="346"/>
      <c r="H30" s="346"/>
    </row>
  </sheetData>
  <mergeCells count="35">
    <mergeCell ref="B1:H1"/>
    <mergeCell ref="B2:H2"/>
    <mergeCell ref="B4:H4"/>
    <mergeCell ref="H8:H10"/>
    <mergeCell ref="G6:G7"/>
    <mergeCell ref="E6:F6"/>
    <mergeCell ref="B8:B11"/>
    <mergeCell ref="C8:C10"/>
    <mergeCell ref="E9:F9"/>
    <mergeCell ref="B6:D7"/>
    <mergeCell ref="E23:F24"/>
    <mergeCell ref="G23:H24"/>
    <mergeCell ref="C16:C26"/>
    <mergeCell ref="H6:H7"/>
    <mergeCell ref="B13:H13"/>
    <mergeCell ref="B15:D15"/>
    <mergeCell ref="E16:F17"/>
    <mergeCell ref="E18:F19"/>
    <mergeCell ref="G16:H19"/>
    <mergeCell ref="C27:C28"/>
    <mergeCell ref="B16:B28"/>
    <mergeCell ref="E15:F15"/>
    <mergeCell ref="G15:H15"/>
    <mergeCell ref="D20:D22"/>
    <mergeCell ref="E22:H22"/>
    <mergeCell ref="E20:H20"/>
    <mergeCell ref="E25:F26"/>
    <mergeCell ref="G25:H26"/>
    <mergeCell ref="E27:F28"/>
    <mergeCell ref="D16:D19"/>
    <mergeCell ref="G27:H28"/>
    <mergeCell ref="D27:D28"/>
    <mergeCell ref="D23:D26"/>
    <mergeCell ref="E21:F21"/>
    <mergeCell ref="G21:H21"/>
  </mergeCells>
  <phoneticPr fontId="3" type="noConversion"/>
  <pageMargins left="0.75" right="0.75" top="1" bottom="1" header="0.4921259845" footer="0.4921259845"/>
  <pageSetup paperSize="9" scale="66" fitToWidth="2" orientation="portrait" horizontalDpi="200" verticalDpi="200"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07ED6-5FC1-4808-A63D-C22A70106C0C}">
  <sheetPr>
    <tabColor theme="2"/>
    <pageSetUpPr fitToPage="1"/>
  </sheetPr>
  <dimension ref="B1:H38"/>
  <sheetViews>
    <sheetView showGridLines="0" zoomScale="90" zoomScaleNormal="90" workbookViewId="0">
      <selection activeCell="B2" sqref="B2:H2"/>
    </sheetView>
  </sheetViews>
  <sheetFormatPr defaultRowHeight="14.5" x14ac:dyDescent="0.35"/>
  <cols>
    <col min="1" max="2" width="6" customWidth="1"/>
    <col min="3" max="3" width="19.36328125" customWidth="1"/>
    <col min="4" max="8" width="13.54296875" customWidth="1"/>
  </cols>
  <sheetData>
    <row r="1" spans="2:8" ht="29.5" customHeight="1" x14ac:dyDescent="0.35">
      <c r="B1" s="413" t="s">
        <v>469</v>
      </c>
      <c r="C1" s="413"/>
      <c r="D1" s="413"/>
      <c r="E1" s="413"/>
      <c r="F1" s="413"/>
      <c r="G1" s="413"/>
      <c r="H1" s="413"/>
    </row>
    <row r="2" spans="2:8" ht="29.5" customHeight="1" x14ac:dyDescent="0.35">
      <c r="B2" s="501" t="str">
        <f>ProjectName</f>
        <v>My project name</v>
      </c>
      <c r="C2" s="501"/>
      <c r="D2" s="501"/>
      <c r="E2" s="501"/>
      <c r="F2" s="501"/>
      <c r="G2" s="501"/>
      <c r="H2" s="501"/>
    </row>
    <row r="4" spans="2:8" x14ac:dyDescent="0.35">
      <c r="B4" s="639" t="s">
        <v>439</v>
      </c>
      <c r="C4" s="638" t="s">
        <v>440</v>
      </c>
      <c r="D4" s="642"/>
      <c r="E4" s="635"/>
      <c r="F4" s="635"/>
      <c r="G4" s="635"/>
      <c r="H4" s="635"/>
    </row>
    <row r="5" spans="2:8" x14ac:dyDescent="0.35">
      <c r="B5" s="628"/>
      <c r="C5" s="630"/>
      <c r="D5" s="642"/>
      <c r="E5" s="635"/>
      <c r="F5" s="635"/>
      <c r="G5" s="635"/>
      <c r="H5" s="635"/>
    </row>
    <row r="6" spans="2:8" x14ac:dyDescent="0.35">
      <c r="B6" s="628"/>
      <c r="C6" s="630"/>
      <c r="D6" s="642"/>
      <c r="E6" s="635"/>
      <c r="F6" s="635"/>
      <c r="G6" s="635"/>
      <c r="H6" s="635"/>
    </row>
    <row r="7" spans="2:8" x14ac:dyDescent="0.35">
      <c r="B7" s="628"/>
      <c r="C7" s="630"/>
      <c r="D7" s="642"/>
      <c r="E7" s="635"/>
      <c r="F7" s="635"/>
      <c r="G7" s="635"/>
      <c r="H7" s="635"/>
    </row>
    <row r="8" spans="2:8" ht="15" thickBot="1" x14ac:dyDescent="0.4">
      <c r="B8" s="628"/>
      <c r="C8" s="630"/>
      <c r="D8" s="636"/>
      <c r="E8" s="637"/>
      <c r="F8" s="637"/>
      <c r="G8" s="637"/>
      <c r="H8" s="637"/>
    </row>
    <row r="9" spans="2:8" x14ac:dyDescent="0.35">
      <c r="B9" s="628" t="s">
        <v>274</v>
      </c>
      <c r="C9" s="630" t="s">
        <v>444</v>
      </c>
      <c r="D9" s="640"/>
      <c r="E9" s="641"/>
      <c r="F9" s="641"/>
      <c r="G9" s="641"/>
      <c r="H9" s="641"/>
    </row>
    <row r="10" spans="2:8" x14ac:dyDescent="0.35">
      <c r="B10" s="628"/>
      <c r="C10" s="630"/>
      <c r="D10" s="642"/>
      <c r="E10" s="635"/>
      <c r="F10" s="635"/>
      <c r="G10" s="635"/>
      <c r="H10" s="635"/>
    </row>
    <row r="11" spans="2:8" x14ac:dyDescent="0.35">
      <c r="B11" s="628"/>
      <c r="C11" s="630"/>
      <c r="D11" s="642"/>
      <c r="E11" s="635"/>
      <c r="F11" s="635"/>
      <c r="G11" s="635"/>
      <c r="H11" s="635"/>
    </row>
    <row r="12" spans="2:8" x14ac:dyDescent="0.35">
      <c r="B12" s="628"/>
      <c r="C12" s="630"/>
      <c r="D12" s="642"/>
      <c r="E12" s="635"/>
      <c r="F12" s="635"/>
      <c r="G12" s="635"/>
      <c r="H12" s="635"/>
    </row>
    <row r="13" spans="2:8" ht="15" thickBot="1" x14ac:dyDescent="0.4">
      <c r="B13" s="628"/>
      <c r="C13" s="630"/>
      <c r="D13" s="636"/>
      <c r="E13" s="637"/>
      <c r="F13" s="637"/>
      <c r="G13" s="637"/>
      <c r="H13" s="637"/>
    </row>
    <row r="14" spans="2:8" x14ac:dyDescent="0.35">
      <c r="B14" s="628" t="s">
        <v>441</v>
      </c>
      <c r="C14" s="630" t="s">
        <v>445</v>
      </c>
      <c r="D14" s="632"/>
      <c r="E14" s="633"/>
      <c r="F14" s="633"/>
      <c r="G14" s="633"/>
      <c r="H14" s="633"/>
    </row>
    <row r="15" spans="2:8" x14ac:dyDescent="0.35">
      <c r="B15" s="628"/>
      <c r="C15" s="630"/>
      <c r="D15" s="634"/>
      <c r="E15" s="635"/>
      <c r="F15" s="635"/>
      <c r="G15" s="635"/>
      <c r="H15" s="635"/>
    </row>
    <row r="16" spans="2:8" x14ac:dyDescent="0.35">
      <c r="B16" s="628"/>
      <c r="C16" s="630"/>
      <c r="D16" s="634"/>
      <c r="E16" s="635"/>
      <c r="F16" s="635"/>
      <c r="G16" s="635"/>
      <c r="H16" s="635"/>
    </row>
    <row r="17" spans="2:8" x14ac:dyDescent="0.35">
      <c r="B17" s="628"/>
      <c r="C17" s="630"/>
      <c r="D17" s="634"/>
      <c r="E17" s="635"/>
      <c r="F17" s="635"/>
      <c r="G17" s="635"/>
      <c r="H17" s="635"/>
    </row>
    <row r="18" spans="2:8" ht="15" thickBot="1" x14ac:dyDescent="0.4">
      <c r="B18" s="628"/>
      <c r="C18" s="630"/>
      <c r="D18" s="636"/>
      <c r="E18" s="637"/>
      <c r="F18" s="637"/>
      <c r="G18" s="637"/>
      <c r="H18" s="637"/>
    </row>
    <row r="19" spans="2:8" x14ac:dyDescent="0.35">
      <c r="B19" s="628" t="s">
        <v>442</v>
      </c>
      <c r="C19" s="630" t="s">
        <v>446</v>
      </c>
      <c r="D19" s="632"/>
      <c r="E19" s="633"/>
      <c r="F19" s="633"/>
      <c r="G19" s="633"/>
      <c r="H19" s="633"/>
    </row>
    <row r="20" spans="2:8" x14ac:dyDescent="0.35">
      <c r="B20" s="628"/>
      <c r="C20" s="630"/>
      <c r="D20" s="634"/>
      <c r="E20" s="635"/>
      <c r="F20" s="635"/>
      <c r="G20" s="635"/>
      <c r="H20" s="635"/>
    </row>
    <row r="21" spans="2:8" x14ac:dyDescent="0.35">
      <c r="B21" s="628"/>
      <c r="C21" s="630"/>
      <c r="D21" s="634"/>
      <c r="E21" s="635"/>
      <c r="F21" s="635"/>
      <c r="G21" s="635"/>
      <c r="H21" s="635"/>
    </row>
    <row r="22" spans="2:8" x14ac:dyDescent="0.35">
      <c r="B22" s="628"/>
      <c r="C22" s="630"/>
      <c r="D22" s="634"/>
      <c r="E22" s="635"/>
      <c r="F22" s="635"/>
      <c r="G22" s="635"/>
      <c r="H22" s="635"/>
    </row>
    <row r="23" spans="2:8" ht="15" thickBot="1" x14ac:dyDescent="0.4">
      <c r="B23" s="628"/>
      <c r="C23" s="630"/>
      <c r="D23" s="636"/>
      <c r="E23" s="637"/>
      <c r="F23" s="637"/>
      <c r="G23" s="637"/>
      <c r="H23" s="637"/>
    </row>
    <row r="24" spans="2:8" x14ac:dyDescent="0.35">
      <c r="B24" s="628" t="s">
        <v>276</v>
      </c>
      <c r="C24" s="630" t="s">
        <v>448</v>
      </c>
      <c r="D24" s="632"/>
      <c r="E24" s="633"/>
      <c r="F24" s="633"/>
      <c r="G24" s="633"/>
      <c r="H24" s="633"/>
    </row>
    <row r="25" spans="2:8" x14ac:dyDescent="0.35">
      <c r="B25" s="628"/>
      <c r="C25" s="630"/>
      <c r="D25" s="634"/>
      <c r="E25" s="635"/>
      <c r="F25" s="635"/>
      <c r="G25" s="635"/>
      <c r="H25" s="635"/>
    </row>
    <row r="26" spans="2:8" x14ac:dyDescent="0.35">
      <c r="B26" s="628"/>
      <c r="C26" s="630"/>
      <c r="D26" s="634"/>
      <c r="E26" s="635"/>
      <c r="F26" s="635"/>
      <c r="G26" s="635"/>
      <c r="H26" s="635"/>
    </row>
    <row r="27" spans="2:8" x14ac:dyDescent="0.35">
      <c r="B27" s="628"/>
      <c r="C27" s="630"/>
      <c r="D27" s="634"/>
      <c r="E27" s="635"/>
      <c r="F27" s="635"/>
      <c r="G27" s="635"/>
      <c r="H27" s="635"/>
    </row>
    <row r="28" spans="2:8" ht="15" thickBot="1" x14ac:dyDescent="0.4">
      <c r="B28" s="628"/>
      <c r="C28" s="630"/>
      <c r="D28" s="636"/>
      <c r="E28" s="637"/>
      <c r="F28" s="637"/>
      <c r="G28" s="637"/>
      <c r="H28" s="637"/>
    </row>
    <row r="29" spans="2:8" x14ac:dyDescent="0.35">
      <c r="B29" s="628" t="s">
        <v>276</v>
      </c>
      <c r="C29" s="630" t="s">
        <v>447</v>
      </c>
      <c r="D29" s="632"/>
      <c r="E29" s="633"/>
      <c r="F29" s="633"/>
      <c r="G29" s="633"/>
      <c r="H29" s="633"/>
    </row>
    <row r="30" spans="2:8" x14ac:dyDescent="0.35">
      <c r="B30" s="628"/>
      <c r="C30" s="630"/>
      <c r="D30" s="634"/>
      <c r="E30" s="635"/>
      <c r="F30" s="635"/>
      <c r="G30" s="635"/>
      <c r="H30" s="635"/>
    </row>
    <row r="31" spans="2:8" x14ac:dyDescent="0.35">
      <c r="B31" s="628"/>
      <c r="C31" s="630"/>
      <c r="D31" s="634"/>
      <c r="E31" s="635"/>
      <c r="F31" s="635"/>
      <c r="G31" s="635"/>
      <c r="H31" s="635"/>
    </row>
    <row r="32" spans="2:8" x14ac:dyDescent="0.35">
      <c r="B32" s="628"/>
      <c r="C32" s="630"/>
      <c r="D32" s="634"/>
      <c r="E32" s="635"/>
      <c r="F32" s="635"/>
      <c r="G32" s="635"/>
      <c r="H32" s="635"/>
    </row>
    <row r="33" spans="2:8" ht="15" thickBot="1" x14ac:dyDescent="0.4">
      <c r="B33" s="628"/>
      <c r="C33" s="630"/>
      <c r="D33" s="636"/>
      <c r="E33" s="637"/>
      <c r="F33" s="637"/>
      <c r="G33" s="637"/>
      <c r="H33" s="637"/>
    </row>
    <row r="34" spans="2:8" x14ac:dyDescent="0.35">
      <c r="B34" s="628" t="s">
        <v>443</v>
      </c>
      <c r="C34" s="630" t="s">
        <v>449</v>
      </c>
      <c r="D34" s="632"/>
      <c r="E34" s="633"/>
      <c r="F34" s="633"/>
      <c r="G34" s="633"/>
      <c r="H34" s="633"/>
    </row>
    <row r="35" spans="2:8" x14ac:dyDescent="0.35">
      <c r="B35" s="628"/>
      <c r="C35" s="630"/>
      <c r="D35" s="634"/>
      <c r="E35" s="635"/>
      <c r="F35" s="635"/>
      <c r="G35" s="635"/>
      <c r="H35" s="635"/>
    </row>
    <row r="36" spans="2:8" x14ac:dyDescent="0.35">
      <c r="B36" s="628"/>
      <c r="C36" s="630"/>
      <c r="D36" s="634"/>
      <c r="E36" s="635"/>
      <c r="F36" s="635"/>
      <c r="G36" s="635"/>
      <c r="H36" s="635"/>
    </row>
    <row r="37" spans="2:8" x14ac:dyDescent="0.35">
      <c r="B37" s="628"/>
      <c r="C37" s="630"/>
      <c r="D37" s="634"/>
      <c r="E37" s="635"/>
      <c r="F37" s="635"/>
      <c r="G37" s="635"/>
      <c r="H37" s="635"/>
    </row>
    <row r="38" spans="2:8" x14ac:dyDescent="0.35">
      <c r="B38" s="629"/>
      <c r="C38" s="631"/>
      <c r="D38" s="634"/>
      <c r="E38" s="635"/>
      <c r="F38" s="635"/>
      <c r="G38" s="635"/>
      <c r="H38" s="635"/>
    </row>
  </sheetData>
  <mergeCells count="51">
    <mergeCell ref="D7:H7"/>
    <mergeCell ref="B1:H1"/>
    <mergeCell ref="B2:H2"/>
    <mergeCell ref="D4:H4"/>
    <mergeCell ref="D5:H5"/>
    <mergeCell ref="D6:H6"/>
    <mergeCell ref="D14:H14"/>
    <mergeCell ref="D15:H15"/>
    <mergeCell ref="C4:C8"/>
    <mergeCell ref="B4:B8"/>
    <mergeCell ref="B9:B13"/>
    <mergeCell ref="C9:C13"/>
    <mergeCell ref="B14:B18"/>
    <mergeCell ref="C14:C18"/>
    <mergeCell ref="D16:H16"/>
    <mergeCell ref="D17:H17"/>
    <mergeCell ref="D8:H8"/>
    <mergeCell ref="D9:H9"/>
    <mergeCell ref="D10:H10"/>
    <mergeCell ref="D11:H11"/>
    <mergeCell ref="D12:H12"/>
    <mergeCell ref="D13:H13"/>
    <mergeCell ref="D18:H18"/>
    <mergeCell ref="B19:B23"/>
    <mergeCell ref="C19:C23"/>
    <mergeCell ref="D19:H19"/>
    <mergeCell ref="D20:H20"/>
    <mergeCell ref="D21:H21"/>
    <mergeCell ref="D22:H22"/>
    <mergeCell ref="D23:H23"/>
    <mergeCell ref="B24:B28"/>
    <mergeCell ref="C24:C28"/>
    <mergeCell ref="D24:H24"/>
    <mergeCell ref="D25:H25"/>
    <mergeCell ref="D26:H26"/>
    <mergeCell ref="D27:H27"/>
    <mergeCell ref="D28:H28"/>
    <mergeCell ref="B29:B33"/>
    <mergeCell ref="C29:C33"/>
    <mergeCell ref="D29:H29"/>
    <mergeCell ref="D30:H30"/>
    <mergeCell ref="D31:H31"/>
    <mergeCell ref="D32:H32"/>
    <mergeCell ref="D33:H33"/>
    <mergeCell ref="B34:B38"/>
    <mergeCell ref="C34:C38"/>
    <mergeCell ref="D34:H34"/>
    <mergeCell ref="D35:H35"/>
    <mergeCell ref="D36:H36"/>
    <mergeCell ref="D37:H37"/>
    <mergeCell ref="D38:H38"/>
  </mergeCells>
  <pageMargins left="0.7" right="0.7" top="0.75" bottom="0.75" header="0.3" footer="0.3"/>
  <pageSetup paperSize="9" scale="88" orientation="portrait" r:id="rId1"/>
  <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Tabelle11">
    <tabColor theme="2"/>
  </sheetPr>
  <dimension ref="B1:F59"/>
  <sheetViews>
    <sheetView showGridLines="0" zoomScale="90" zoomScaleNormal="90" zoomScaleSheetLayoutView="40" zoomScalePageLayoutView="20" workbookViewId="0"/>
  </sheetViews>
  <sheetFormatPr defaultColWidth="11.453125" defaultRowHeight="13.5" x14ac:dyDescent="0.25"/>
  <cols>
    <col min="1" max="1" width="6" style="1" customWidth="1"/>
    <col min="2" max="2" width="35.90625" style="1" customWidth="1"/>
    <col min="3" max="3" width="15.7265625" style="1" customWidth="1"/>
    <col min="4" max="4" width="37.26953125" style="1" customWidth="1"/>
    <col min="5" max="5" width="22.54296875" style="1" customWidth="1"/>
    <col min="6" max="6" width="38.90625" style="1" customWidth="1"/>
    <col min="7" max="7" width="1.6328125" style="1" customWidth="1"/>
    <col min="8" max="8" width="136.1796875" style="1" customWidth="1"/>
    <col min="9" max="16384" width="11.453125" style="1"/>
  </cols>
  <sheetData>
    <row r="1" spans="2:6" ht="29.5" customHeight="1" x14ac:dyDescent="0.25">
      <c r="B1" s="448" t="s">
        <v>316</v>
      </c>
      <c r="C1" s="448"/>
      <c r="D1" s="448"/>
      <c r="E1" s="448"/>
      <c r="F1" s="448"/>
    </row>
    <row r="2" spans="2:6" ht="29.5" customHeight="1" x14ac:dyDescent="0.25">
      <c r="B2" s="653" t="str">
        <f>ProjectName</f>
        <v>My project name</v>
      </c>
      <c r="C2" s="654"/>
      <c r="D2" s="654"/>
      <c r="E2" s="654"/>
      <c r="F2" s="655"/>
    </row>
    <row r="3" spans="2:6" ht="7" customHeight="1" x14ac:dyDescent="0.25">
      <c r="B3" s="16"/>
      <c r="C3" s="652"/>
      <c r="D3" s="652"/>
      <c r="E3" s="652"/>
      <c r="F3" s="2"/>
    </row>
    <row r="4" spans="2:6" ht="13" customHeight="1" x14ac:dyDescent="0.25">
      <c r="B4" s="568" t="s">
        <v>319</v>
      </c>
      <c r="C4" s="568"/>
      <c r="D4" s="568"/>
      <c r="E4" s="568"/>
      <c r="F4" s="568"/>
    </row>
    <row r="5" spans="2:6" ht="6.5" customHeight="1" x14ac:dyDescent="0.25">
      <c r="B5" s="225"/>
      <c r="C5" s="228"/>
      <c r="D5" s="228"/>
      <c r="E5" s="228"/>
      <c r="F5" s="227"/>
    </row>
    <row r="6" spans="2:6" ht="27" x14ac:dyDescent="0.25">
      <c r="B6" s="293" t="s">
        <v>78</v>
      </c>
      <c r="C6" s="294" t="s">
        <v>391</v>
      </c>
      <c r="D6" s="294" t="s">
        <v>79</v>
      </c>
      <c r="E6" s="294" t="s">
        <v>80</v>
      </c>
      <c r="F6" s="295" t="s">
        <v>81</v>
      </c>
    </row>
    <row r="7" spans="2:6" ht="18.5" customHeight="1" x14ac:dyDescent="0.25">
      <c r="B7" s="296"/>
      <c r="C7" s="297"/>
      <c r="D7" s="296"/>
      <c r="E7" s="297"/>
      <c r="F7" s="296"/>
    </row>
    <row r="8" spans="2:6" ht="18.5" customHeight="1" x14ac:dyDescent="0.25">
      <c r="B8" s="296"/>
      <c r="C8" s="297"/>
      <c r="D8" s="296"/>
      <c r="E8" s="297"/>
      <c r="F8" s="296"/>
    </row>
    <row r="9" spans="2:6" ht="18.5" customHeight="1" x14ac:dyDescent="0.25">
      <c r="B9" s="296"/>
      <c r="C9" s="297"/>
      <c r="D9" s="296"/>
      <c r="E9" s="297"/>
      <c r="F9" s="296"/>
    </row>
    <row r="10" spans="2:6" ht="18.5" customHeight="1" x14ac:dyDescent="0.25">
      <c r="B10" s="296"/>
      <c r="C10" s="297"/>
      <c r="D10" s="296"/>
      <c r="E10" s="297"/>
      <c r="F10" s="296"/>
    </row>
    <row r="11" spans="2:6" ht="18.5" customHeight="1" x14ac:dyDescent="0.25">
      <c r="B11" s="296"/>
      <c r="C11" s="297"/>
      <c r="D11" s="296"/>
      <c r="E11" s="297"/>
      <c r="F11" s="296"/>
    </row>
    <row r="12" spans="2:6" ht="18.5" customHeight="1" x14ac:dyDescent="0.25">
      <c r="B12" s="296"/>
      <c r="C12" s="297"/>
      <c r="D12" s="296"/>
      <c r="E12" s="297"/>
      <c r="F12" s="296"/>
    </row>
    <row r="13" spans="2:6" ht="18.5" customHeight="1" x14ac:dyDescent="0.25">
      <c r="B13" s="296"/>
      <c r="C13" s="297"/>
      <c r="D13" s="296"/>
      <c r="E13" s="297"/>
      <c r="F13" s="296"/>
    </row>
    <row r="14" spans="2:6" ht="18.5" customHeight="1" x14ac:dyDescent="0.25">
      <c r="B14" s="296"/>
      <c r="C14" s="297"/>
      <c r="D14" s="296"/>
      <c r="E14" s="297"/>
      <c r="F14" s="296"/>
    </row>
    <row r="15" spans="2:6" ht="18.5" customHeight="1" x14ac:dyDescent="0.25">
      <c r="B15" s="296"/>
      <c r="C15" s="297"/>
      <c r="D15" s="296"/>
      <c r="E15" s="297"/>
      <c r="F15" s="296"/>
    </row>
    <row r="16" spans="2:6" ht="18.5" customHeight="1" x14ac:dyDescent="0.25">
      <c r="B16" s="296"/>
      <c r="C16" s="297"/>
      <c r="D16" s="296"/>
      <c r="E16" s="297"/>
      <c r="F16" s="296"/>
    </row>
    <row r="17" spans="2:6" ht="18.5" customHeight="1" x14ac:dyDescent="0.25">
      <c r="B17" s="296"/>
      <c r="C17" s="297"/>
      <c r="D17" s="296"/>
      <c r="E17" s="297"/>
      <c r="F17" s="296"/>
    </row>
    <row r="18" spans="2:6" ht="18.5" customHeight="1" x14ac:dyDescent="0.25">
      <c r="B18" s="296"/>
      <c r="C18" s="297"/>
      <c r="D18" s="296"/>
      <c r="E18" s="297"/>
      <c r="F18" s="296"/>
    </row>
    <row r="19" spans="2:6" ht="18.5" customHeight="1" x14ac:dyDescent="0.25">
      <c r="B19" s="296"/>
      <c r="C19" s="297"/>
      <c r="D19" s="296"/>
      <c r="E19" s="297"/>
      <c r="F19" s="296"/>
    </row>
    <row r="20" spans="2:6" ht="18.5" customHeight="1" x14ac:dyDescent="0.25">
      <c r="B20" s="296"/>
      <c r="C20" s="297"/>
      <c r="D20" s="296"/>
      <c r="E20" s="297"/>
      <c r="F20" s="296"/>
    </row>
    <row r="21" spans="2:6" ht="18.5" customHeight="1" x14ac:dyDescent="0.25">
      <c r="B21" s="296"/>
      <c r="C21" s="297"/>
      <c r="D21" s="296"/>
      <c r="E21" s="297"/>
      <c r="F21" s="296"/>
    </row>
    <row r="22" spans="2:6" ht="18.5" customHeight="1" x14ac:dyDescent="0.25">
      <c r="B22" s="296"/>
      <c r="C22" s="297"/>
      <c r="D22" s="296"/>
      <c r="E22" s="297"/>
      <c r="F22" s="296"/>
    </row>
    <row r="23" spans="2:6" ht="18.5" customHeight="1" x14ac:dyDescent="0.25">
      <c r="B23" s="296"/>
      <c r="C23" s="297"/>
      <c r="D23" s="296"/>
      <c r="E23" s="297"/>
      <c r="F23" s="296"/>
    </row>
    <row r="24" spans="2:6" ht="18.5" customHeight="1" x14ac:dyDescent="0.25">
      <c r="B24" s="296"/>
      <c r="C24" s="297"/>
      <c r="D24" s="296"/>
      <c r="E24" s="297"/>
      <c r="F24" s="296"/>
    </row>
    <row r="25" spans="2:6" ht="18.5" customHeight="1" x14ac:dyDescent="0.25">
      <c r="B25" s="296"/>
      <c r="C25" s="297"/>
      <c r="D25" s="296"/>
      <c r="E25" s="297"/>
      <c r="F25" s="296"/>
    </row>
    <row r="26" spans="2:6" ht="18.5" customHeight="1" x14ac:dyDescent="0.3">
      <c r="B26" s="298"/>
      <c r="C26" s="298"/>
      <c r="D26" s="298"/>
      <c r="E26" s="298"/>
      <c r="F26" s="298"/>
    </row>
    <row r="27" spans="2:6" ht="18.5" customHeight="1" x14ac:dyDescent="0.3">
      <c r="B27" s="298"/>
      <c r="C27" s="298"/>
      <c r="D27" s="298"/>
      <c r="E27" s="298"/>
      <c r="F27" s="298"/>
    </row>
    <row r="28" spans="2:6" ht="18.5" customHeight="1" x14ac:dyDescent="0.3">
      <c r="B28" s="298"/>
      <c r="C28" s="298"/>
      <c r="D28" s="298"/>
      <c r="E28" s="298"/>
      <c r="F28" s="298"/>
    </row>
    <row r="29" spans="2:6" ht="18.5" customHeight="1" x14ac:dyDescent="0.3">
      <c r="B29" s="298"/>
      <c r="C29" s="298"/>
      <c r="D29" s="298"/>
      <c r="E29" s="298"/>
      <c r="F29" s="298"/>
    </row>
    <row r="30" spans="2:6" ht="18.5" customHeight="1" x14ac:dyDescent="0.25"/>
    <row r="31" spans="2:6" ht="20.5" customHeight="1" x14ac:dyDescent="0.25">
      <c r="B31" s="643" t="s">
        <v>370</v>
      </c>
      <c r="C31" s="644"/>
      <c r="D31" s="644"/>
      <c r="E31" s="644"/>
      <c r="F31" s="645"/>
    </row>
    <row r="32" spans="2:6" ht="20.5" customHeight="1" x14ac:dyDescent="0.25">
      <c r="B32" s="646"/>
      <c r="C32" s="647"/>
      <c r="D32" s="647"/>
      <c r="E32" s="647"/>
      <c r="F32" s="648"/>
    </row>
    <row r="33" spans="2:6" ht="20.5" customHeight="1" x14ac:dyDescent="0.25">
      <c r="B33" s="646"/>
      <c r="C33" s="647"/>
      <c r="D33" s="647"/>
      <c r="E33" s="647"/>
      <c r="F33" s="648"/>
    </row>
    <row r="34" spans="2:6" ht="20.5" customHeight="1" x14ac:dyDescent="0.25">
      <c r="B34" s="646"/>
      <c r="C34" s="647"/>
      <c r="D34" s="647"/>
      <c r="E34" s="647"/>
      <c r="F34" s="648"/>
    </row>
    <row r="35" spans="2:6" ht="20.5" customHeight="1" x14ac:dyDescent="0.25">
      <c r="B35" s="646"/>
      <c r="C35" s="647"/>
      <c r="D35" s="647"/>
      <c r="E35" s="647"/>
      <c r="F35" s="648"/>
    </row>
    <row r="36" spans="2:6" ht="20.5" customHeight="1" x14ac:dyDescent="0.25">
      <c r="B36" s="646"/>
      <c r="C36" s="647"/>
      <c r="D36" s="647"/>
      <c r="E36" s="647"/>
      <c r="F36" s="648"/>
    </row>
    <row r="37" spans="2:6" ht="20.5" customHeight="1" x14ac:dyDescent="0.25">
      <c r="B37" s="646"/>
      <c r="C37" s="647"/>
      <c r="D37" s="647"/>
      <c r="E37" s="647"/>
      <c r="F37" s="648"/>
    </row>
    <row r="38" spans="2:6" ht="20.5" customHeight="1" x14ac:dyDescent="0.25">
      <c r="B38" s="646"/>
      <c r="C38" s="647"/>
      <c r="D38" s="647"/>
      <c r="E38" s="647"/>
      <c r="F38" s="648"/>
    </row>
    <row r="39" spans="2:6" ht="20.5" customHeight="1" x14ac:dyDescent="0.25">
      <c r="B39" s="646"/>
      <c r="C39" s="647"/>
      <c r="D39" s="647"/>
      <c r="E39" s="647"/>
      <c r="F39" s="648"/>
    </row>
    <row r="40" spans="2:6" ht="20.5" customHeight="1" x14ac:dyDescent="0.25">
      <c r="B40" s="646"/>
      <c r="C40" s="647"/>
      <c r="D40" s="647"/>
      <c r="E40" s="647"/>
      <c r="F40" s="648"/>
    </row>
    <row r="41" spans="2:6" ht="20.5" customHeight="1" x14ac:dyDescent="0.25">
      <c r="B41" s="646"/>
      <c r="C41" s="647"/>
      <c r="D41" s="647"/>
      <c r="E41" s="647"/>
      <c r="F41" s="648"/>
    </row>
    <row r="42" spans="2:6" ht="20.5" customHeight="1" x14ac:dyDescent="0.25">
      <c r="B42" s="646"/>
      <c r="C42" s="647"/>
      <c r="D42" s="647"/>
      <c r="E42" s="647"/>
      <c r="F42" s="648"/>
    </row>
    <row r="43" spans="2:6" ht="20.5" customHeight="1" x14ac:dyDescent="0.25">
      <c r="B43" s="646"/>
      <c r="C43" s="647"/>
      <c r="D43" s="647"/>
      <c r="E43" s="647"/>
      <c r="F43" s="648"/>
    </row>
    <row r="44" spans="2:6" ht="20.5" customHeight="1" x14ac:dyDescent="0.25">
      <c r="B44" s="646"/>
      <c r="C44" s="647"/>
      <c r="D44" s="647"/>
      <c r="E44" s="647"/>
      <c r="F44" s="648"/>
    </row>
    <row r="45" spans="2:6" ht="20.5" customHeight="1" x14ac:dyDescent="0.25">
      <c r="B45" s="646"/>
      <c r="C45" s="647"/>
      <c r="D45" s="647"/>
      <c r="E45" s="647"/>
      <c r="F45" s="648"/>
    </row>
    <row r="46" spans="2:6" ht="20.5" customHeight="1" x14ac:dyDescent="0.25">
      <c r="B46" s="646"/>
      <c r="C46" s="647"/>
      <c r="D46" s="647"/>
      <c r="E46" s="647"/>
      <c r="F46" s="648"/>
    </row>
    <row r="47" spans="2:6" ht="20.5" customHeight="1" x14ac:dyDescent="0.25">
      <c r="B47" s="646"/>
      <c r="C47" s="647"/>
      <c r="D47" s="647"/>
      <c r="E47" s="647"/>
      <c r="F47" s="648"/>
    </row>
    <row r="48" spans="2:6" ht="20.5" customHeight="1" x14ac:dyDescent="0.25">
      <c r="B48" s="646"/>
      <c r="C48" s="647"/>
      <c r="D48" s="647"/>
      <c r="E48" s="647"/>
      <c r="F48" s="648"/>
    </row>
    <row r="49" spans="2:6" ht="20.5" customHeight="1" x14ac:dyDescent="0.25">
      <c r="B49" s="646"/>
      <c r="C49" s="647"/>
      <c r="D49" s="647"/>
      <c r="E49" s="647"/>
      <c r="F49" s="648"/>
    </row>
    <row r="50" spans="2:6" ht="20.5" customHeight="1" x14ac:dyDescent="0.25">
      <c r="B50" s="646"/>
      <c r="C50" s="647"/>
      <c r="D50" s="647"/>
      <c r="E50" s="647"/>
      <c r="F50" s="648"/>
    </row>
    <row r="51" spans="2:6" ht="20.5" customHeight="1" x14ac:dyDescent="0.25">
      <c r="B51" s="646"/>
      <c r="C51" s="647"/>
      <c r="D51" s="647"/>
      <c r="E51" s="647"/>
      <c r="F51" s="648"/>
    </row>
    <row r="52" spans="2:6" ht="20.5" customHeight="1" x14ac:dyDescent="0.25">
      <c r="B52" s="646"/>
      <c r="C52" s="647"/>
      <c r="D52" s="647"/>
      <c r="E52" s="647"/>
      <c r="F52" s="648"/>
    </row>
    <row r="53" spans="2:6" ht="20.5" customHeight="1" x14ac:dyDescent="0.25">
      <c r="B53" s="646"/>
      <c r="C53" s="647"/>
      <c r="D53" s="647"/>
      <c r="E53" s="647"/>
      <c r="F53" s="648"/>
    </row>
    <row r="54" spans="2:6" ht="20.5" customHeight="1" x14ac:dyDescent="0.25">
      <c r="B54" s="646"/>
      <c r="C54" s="647"/>
      <c r="D54" s="647"/>
      <c r="E54" s="647"/>
      <c r="F54" s="648"/>
    </row>
    <row r="55" spans="2:6" ht="20.5" customHeight="1" x14ac:dyDescent="0.25">
      <c r="B55" s="646"/>
      <c r="C55" s="647"/>
      <c r="D55" s="647"/>
      <c r="E55" s="647"/>
      <c r="F55" s="648"/>
    </row>
    <row r="56" spans="2:6" ht="20.5" customHeight="1" x14ac:dyDescent="0.25">
      <c r="B56" s="646"/>
      <c r="C56" s="647"/>
      <c r="D56" s="647"/>
      <c r="E56" s="647"/>
      <c r="F56" s="648"/>
    </row>
    <row r="57" spans="2:6" ht="20.5" customHeight="1" x14ac:dyDescent="0.25">
      <c r="B57" s="646"/>
      <c r="C57" s="647"/>
      <c r="D57" s="647"/>
      <c r="E57" s="647"/>
      <c r="F57" s="648"/>
    </row>
    <row r="58" spans="2:6" ht="20.5" customHeight="1" x14ac:dyDescent="0.25">
      <c r="B58" s="649"/>
      <c r="C58" s="650"/>
      <c r="D58" s="650"/>
      <c r="E58" s="650"/>
      <c r="F58" s="651"/>
    </row>
    <row r="59" spans="2:6" ht="20.5" customHeight="1" x14ac:dyDescent="0.25"/>
  </sheetData>
  <mergeCells count="5">
    <mergeCell ref="B31:F58"/>
    <mergeCell ref="C3:E3"/>
    <mergeCell ref="B1:F1"/>
    <mergeCell ref="B2:F2"/>
    <mergeCell ref="B4:F4"/>
  </mergeCells>
  <phoneticPr fontId="13" type="noConversion"/>
  <pageMargins left="0.7" right="0.7" top="0.78740157499999996" bottom="0.78740157499999996" header="0.3" footer="0.3"/>
  <pageSetup paperSize="9" scale="83" fitToHeight="2" orientation="landscape" r:id="rId1"/>
  <rowBreaks count="1" manualBreakCount="1">
    <brk id="29" max="5" man="1"/>
  </rowBreaks>
  <drawing r:id="rId2"/>
  <legacy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E8228-BB29-41D8-8AC9-B551E1604110}">
  <sheetPr>
    <tabColor theme="2"/>
    <pageSetUpPr fitToPage="1"/>
  </sheetPr>
  <dimension ref="B1:L26"/>
  <sheetViews>
    <sheetView showGridLines="0" zoomScale="90" zoomScaleNormal="90" workbookViewId="0"/>
  </sheetViews>
  <sheetFormatPr defaultRowHeight="13.5" x14ac:dyDescent="0.25"/>
  <cols>
    <col min="1" max="2" width="5.90625" style="353" customWidth="1"/>
    <col min="3" max="12" width="14.7265625" style="353" customWidth="1"/>
    <col min="13" max="16384" width="8.7265625" style="353"/>
  </cols>
  <sheetData>
    <row r="1" spans="2:12" ht="29.5" customHeight="1" x14ac:dyDescent="0.25">
      <c r="B1" s="658" t="s">
        <v>450</v>
      </c>
      <c r="C1" s="658"/>
      <c r="D1" s="658"/>
      <c r="E1" s="658"/>
      <c r="F1" s="658"/>
      <c r="G1" s="658"/>
      <c r="H1" s="658"/>
      <c r="I1" s="658"/>
      <c r="J1" s="658"/>
      <c r="K1" s="658"/>
      <c r="L1" s="658"/>
    </row>
    <row r="2" spans="2:12" ht="29.5" customHeight="1" x14ac:dyDescent="0.25">
      <c r="B2" s="656" t="str">
        <f>ProjectName</f>
        <v>My project name</v>
      </c>
      <c r="C2" s="656"/>
      <c r="D2" s="656"/>
      <c r="E2" s="656"/>
      <c r="F2" s="656"/>
      <c r="G2" s="656"/>
      <c r="H2" s="656"/>
      <c r="I2" s="656"/>
      <c r="J2" s="656"/>
      <c r="K2" s="656"/>
      <c r="L2" s="657"/>
    </row>
    <row r="3" spans="2:12" ht="9.5" customHeight="1" x14ac:dyDescent="0.25"/>
    <row r="4" spans="2:12" ht="16.5" customHeight="1" x14ac:dyDescent="0.25">
      <c r="B4" s="659" t="s">
        <v>456</v>
      </c>
      <c r="C4" s="664"/>
      <c r="D4" s="665"/>
      <c r="E4" s="665"/>
      <c r="F4" s="665"/>
      <c r="G4" s="666"/>
      <c r="H4" s="664"/>
      <c r="I4" s="665"/>
      <c r="J4" s="665"/>
      <c r="K4" s="665"/>
      <c r="L4" s="666"/>
    </row>
    <row r="5" spans="2:12" ht="16.5" customHeight="1" x14ac:dyDescent="0.25">
      <c r="B5" s="659"/>
      <c r="C5" s="667"/>
      <c r="D5" s="668"/>
      <c r="E5" s="668"/>
      <c r="F5" s="668"/>
      <c r="G5" s="669"/>
      <c r="H5" s="667"/>
      <c r="I5" s="668"/>
      <c r="J5" s="668"/>
      <c r="K5" s="668"/>
      <c r="L5" s="669"/>
    </row>
    <row r="6" spans="2:12" ht="16.5" customHeight="1" x14ac:dyDescent="0.25">
      <c r="B6" s="659"/>
      <c r="C6" s="667"/>
      <c r="D6" s="668"/>
      <c r="E6" s="668"/>
      <c r="F6" s="668"/>
      <c r="G6" s="669"/>
      <c r="H6" s="667"/>
      <c r="I6" s="668"/>
      <c r="J6" s="668"/>
      <c r="K6" s="668"/>
      <c r="L6" s="669"/>
    </row>
    <row r="7" spans="2:12" ht="16.5" customHeight="1" x14ac:dyDescent="0.25">
      <c r="B7" s="659"/>
      <c r="C7" s="667"/>
      <c r="D7" s="668"/>
      <c r="E7" s="668"/>
      <c r="F7" s="668"/>
      <c r="G7" s="669"/>
      <c r="H7" s="667"/>
      <c r="I7" s="668"/>
      <c r="J7" s="668"/>
      <c r="K7" s="668"/>
      <c r="L7" s="669"/>
    </row>
    <row r="8" spans="2:12" ht="16.5" customHeight="1" x14ac:dyDescent="0.25">
      <c r="B8" s="659"/>
      <c r="C8" s="667"/>
      <c r="D8" s="668"/>
      <c r="E8" s="668"/>
      <c r="F8" s="668"/>
      <c r="G8" s="669"/>
      <c r="H8" s="667"/>
      <c r="I8" s="668"/>
      <c r="J8" s="668"/>
      <c r="K8" s="668"/>
      <c r="L8" s="669"/>
    </row>
    <row r="9" spans="2:12" ht="16.5" customHeight="1" x14ac:dyDescent="0.3">
      <c r="B9" s="354"/>
      <c r="C9" s="667"/>
      <c r="D9" s="668"/>
      <c r="E9" s="668"/>
      <c r="F9" s="668"/>
      <c r="G9" s="669"/>
      <c r="H9" s="667"/>
      <c r="I9" s="668"/>
      <c r="J9" s="668"/>
      <c r="K9" s="668"/>
      <c r="L9" s="669"/>
    </row>
    <row r="10" spans="2:12" ht="16.5" customHeight="1" x14ac:dyDescent="0.3">
      <c r="B10" s="354"/>
      <c r="C10" s="667"/>
      <c r="D10" s="668"/>
      <c r="E10" s="668"/>
      <c r="F10" s="668"/>
      <c r="G10" s="669"/>
      <c r="H10" s="667"/>
      <c r="I10" s="668"/>
      <c r="J10" s="668"/>
      <c r="K10" s="668"/>
      <c r="L10" s="669"/>
    </row>
    <row r="11" spans="2:12" ht="16.5" customHeight="1" x14ac:dyDescent="0.3">
      <c r="B11" s="354"/>
      <c r="C11" s="667"/>
      <c r="D11" s="668"/>
      <c r="E11" s="668"/>
      <c r="F11" s="668"/>
      <c r="G11" s="669"/>
      <c r="H11" s="667"/>
      <c r="I11" s="668"/>
      <c r="J11" s="668"/>
      <c r="K11" s="668"/>
      <c r="L11" s="669"/>
    </row>
    <row r="12" spans="2:12" ht="16.5" customHeight="1" x14ac:dyDescent="0.3">
      <c r="B12" s="354"/>
      <c r="C12" s="667"/>
      <c r="D12" s="668"/>
      <c r="E12" s="668"/>
      <c r="F12" s="668"/>
      <c r="G12" s="669"/>
      <c r="H12" s="667"/>
      <c r="I12" s="668"/>
      <c r="J12" s="668"/>
      <c r="K12" s="668"/>
      <c r="L12" s="669"/>
    </row>
    <row r="13" spans="2:12" ht="16.5" customHeight="1" x14ac:dyDescent="0.3">
      <c r="B13" s="354"/>
      <c r="C13" s="667"/>
      <c r="D13" s="668"/>
      <c r="E13" s="668"/>
      <c r="F13" s="668"/>
      <c r="G13" s="669"/>
      <c r="H13" s="667"/>
      <c r="I13" s="668"/>
      <c r="J13" s="668"/>
      <c r="K13" s="668"/>
      <c r="L13" s="669"/>
    </row>
    <row r="14" spans="2:12" ht="16.5" customHeight="1" x14ac:dyDescent="0.25">
      <c r="B14" s="662" t="s">
        <v>454</v>
      </c>
      <c r="C14" s="670"/>
      <c r="D14" s="671"/>
      <c r="E14" s="671"/>
      <c r="F14" s="671"/>
      <c r="G14" s="672"/>
      <c r="H14" s="670"/>
      <c r="I14" s="671"/>
      <c r="J14" s="671"/>
      <c r="K14" s="671"/>
      <c r="L14" s="672"/>
    </row>
    <row r="15" spans="2:12" ht="16.5" customHeight="1" x14ac:dyDescent="0.25">
      <c r="B15" s="663"/>
      <c r="C15" s="664"/>
      <c r="D15" s="665"/>
      <c r="E15" s="665"/>
      <c r="F15" s="665"/>
      <c r="G15" s="666"/>
      <c r="H15" s="664"/>
      <c r="I15" s="665"/>
      <c r="J15" s="665"/>
      <c r="K15" s="665"/>
      <c r="L15" s="666"/>
    </row>
    <row r="16" spans="2:12" ht="16.5" customHeight="1" x14ac:dyDescent="0.3">
      <c r="B16" s="354"/>
      <c r="C16" s="667"/>
      <c r="D16" s="668"/>
      <c r="E16" s="668"/>
      <c r="F16" s="668"/>
      <c r="G16" s="669"/>
      <c r="H16" s="667"/>
      <c r="I16" s="668"/>
      <c r="J16" s="668"/>
      <c r="K16" s="668"/>
      <c r="L16" s="669"/>
    </row>
    <row r="17" spans="2:12" ht="16.5" customHeight="1" x14ac:dyDescent="0.3">
      <c r="B17" s="354"/>
      <c r="C17" s="667"/>
      <c r="D17" s="668"/>
      <c r="E17" s="668"/>
      <c r="F17" s="668"/>
      <c r="G17" s="669"/>
      <c r="H17" s="667"/>
      <c r="I17" s="668"/>
      <c r="J17" s="668"/>
      <c r="K17" s="668"/>
      <c r="L17" s="669"/>
    </row>
    <row r="18" spans="2:12" ht="16.5" customHeight="1" x14ac:dyDescent="0.3">
      <c r="B18" s="354"/>
      <c r="C18" s="667"/>
      <c r="D18" s="668"/>
      <c r="E18" s="668"/>
      <c r="F18" s="668"/>
      <c r="G18" s="669"/>
      <c r="H18" s="667"/>
      <c r="I18" s="668"/>
      <c r="J18" s="668"/>
      <c r="K18" s="668"/>
      <c r="L18" s="669"/>
    </row>
    <row r="19" spans="2:12" ht="16.5" customHeight="1" x14ac:dyDescent="0.3">
      <c r="B19" s="354"/>
      <c r="C19" s="667"/>
      <c r="D19" s="668"/>
      <c r="E19" s="668"/>
      <c r="F19" s="668"/>
      <c r="G19" s="669"/>
      <c r="H19" s="667"/>
      <c r="I19" s="668"/>
      <c r="J19" s="668"/>
      <c r="K19" s="668"/>
      <c r="L19" s="669"/>
    </row>
    <row r="20" spans="2:12" ht="16.5" customHeight="1" x14ac:dyDescent="0.3">
      <c r="B20" s="354"/>
      <c r="C20" s="667"/>
      <c r="D20" s="668"/>
      <c r="E20" s="668"/>
      <c r="F20" s="668"/>
      <c r="G20" s="669"/>
      <c r="H20" s="667"/>
      <c r="I20" s="668"/>
      <c r="J20" s="668"/>
      <c r="K20" s="668"/>
      <c r="L20" s="669"/>
    </row>
    <row r="21" spans="2:12" ht="16.5" customHeight="1" x14ac:dyDescent="0.25">
      <c r="B21" s="659" t="s">
        <v>455</v>
      </c>
      <c r="C21" s="667"/>
      <c r="D21" s="668"/>
      <c r="E21" s="668"/>
      <c r="F21" s="668"/>
      <c r="G21" s="669"/>
      <c r="H21" s="667"/>
      <c r="I21" s="668"/>
      <c r="J21" s="668"/>
      <c r="K21" s="668"/>
      <c r="L21" s="669"/>
    </row>
    <row r="22" spans="2:12" ht="16.5" customHeight="1" x14ac:dyDescent="0.25">
      <c r="B22" s="659"/>
      <c r="C22" s="667"/>
      <c r="D22" s="668"/>
      <c r="E22" s="668"/>
      <c r="F22" s="668"/>
      <c r="G22" s="669"/>
      <c r="H22" s="667"/>
      <c r="I22" s="668"/>
      <c r="J22" s="668"/>
      <c r="K22" s="668"/>
      <c r="L22" s="669"/>
    </row>
    <row r="23" spans="2:12" ht="16.5" customHeight="1" x14ac:dyDescent="0.25">
      <c r="B23" s="659"/>
      <c r="C23" s="667"/>
      <c r="D23" s="668"/>
      <c r="E23" s="668"/>
      <c r="F23" s="668"/>
      <c r="G23" s="669"/>
      <c r="H23" s="667"/>
      <c r="I23" s="668"/>
      <c r="J23" s="668"/>
      <c r="K23" s="668"/>
      <c r="L23" s="669"/>
    </row>
    <row r="24" spans="2:12" ht="16.5" customHeight="1" x14ac:dyDescent="0.25">
      <c r="B24" s="659"/>
      <c r="C24" s="667"/>
      <c r="D24" s="668"/>
      <c r="E24" s="668"/>
      <c r="F24" s="668"/>
      <c r="G24" s="669"/>
      <c r="H24" s="667"/>
      <c r="I24" s="668"/>
      <c r="J24" s="668"/>
      <c r="K24" s="668"/>
      <c r="L24" s="669"/>
    </row>
    <row r="25" spans="2:12" ht="16.5" customHeight="1" x14ac:dyDescent="0.25">
      <c r="B25" s="659"/>
      <c r="C25" s="670"/>
      <c r="D25" s="671"/>
      <c r="E25" s="671"/>
      <c r="F25" s="671"/>
      <c r="G25" s="672"/>
      <c r="H25" s="670"/>
      <c r="I25" s="671"/>
      <c r="J25" s="671"/>
      <c r="K25" s="671"/>
      <c r="L25" s="672"/>
    </row>
    <row r="26" spans="2:12" ht="22" customHeight="1" x14ac:dyDescent="0.3">
      <c r="C26" s="660" t="s">
        <v>451</v>
      </c>
      <c r="D26" s="660"/>
      <c r="E26" s="354"/>
      <c r="F26" s="354"/>
      <c r="G26" s="661" t="s">
        <v>453</v>
      </c>
      <c r="H26" s="660"/>
      <c r="I26" s="354"/>
      <c r="J26" s="354"/>
      <c r="K26" s="660" t="s">
        <v>452</v>
      </c>
      <c r="L26" s="660"/>
    </row>
  </sheetData>
  <mergeCells count="12">
    <mergeCell ref="B2:L2"/>
    <mergeCell ref="B1:L1"/>
    <mergeCell ref="B4:B8"/>
    <mergeCell ref="C26:D26"/>
    <mergeCell ref="K26:L26"/>
    <mergeCell ref="G26:H26"/>
    <mergeCell ref="B14:B15"/>
    <mergeCell ref="B21:B25"/>
    <mergeCell ref="C4:G14"/>
    <mergeCell ref="H4:L14"/>
    <mergeCell ref="C15:G25"/>
    <mergeCell ref="H15:L25"/>
  </mergeCells>
  <pageMargins left="0.7" right="0.7" top="0.75" bottom="0.75" header="0.3" footer="0.3"/>
  <pageSetup paperSize="9" scale="82" orientation="landscape" r:id="rId1"/>
  <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1127F-EB4C-429B-B95A-8E89BB871EF0}">
  <sheetPr>
    <tabColor theme="2"/>
  </sheetPr>
  <dimension ref="B1:O36"/>
  <sheetViews>
    <sheetView showGridLines="0" zoomScale="120" zoomScaleNormal="120" zoomScalePageLayoutView="20" workbookViewId="0">
      <selection activeCell="E9" sqref="E9"/>
    </sheetView>
  </sheetViews>
  <sheetFormatPr defaultColWidth="11.453125" defaultRowHeight="13.5" x14ac:dyDescent="0.25"/>
  <cols>
    <col min="1" max="1" width="5.90625" style="5" customWidth="1"/>
    <col min="2" max="2" width="4.1796875" style="5" bestFit="1" customWidth="1"/>
    <col min="3" max="3" width="29.54296875" style="5" customWidth="1"/>
    <col min="4" max="11" width="5.36328125" style="5" customWidth="1"/>
    <col min="12" max="12" width="7.453125" style="5" bestFit="1" customWidth="1"/>
    <col min="13" max="13" width="6.54296875" style="5" bestFit="1" customWidth="1"/>
    <col min="14" max="14" width="2.54296875" style="5" customWidth="1"/>
    <col min="15" max="15" width="5.36328125" style="5" customWidth="1"/>
    <col min="16" max="21" width="11.453125" style="5" customWidth="1"/>
    <col min="22" max="22" width="2.7265625" style="5" bestFit="1" customWidth="1"/>
    <col min="23" max="16384" width="11.453125" style="5"/>
  </cols>
  <sheetData>
    <row r="1" spans="2:15" ht="29.5" customHeight="1" x14ac:dyDescent="0.25">
      <c r="B1" s="502" t="s">
        <v>280</v>
      </c>
      <c r="C1" s="502"/>
      <c r="D1" s="502"/>
      <c r="E1" s="502"/>
      <c r="F1" s="502"/>
      <c r="G1" s="502"/>
      <c r="H1" s="502"/>
      <c r="I1" s="502"/>
      <c r="J1" s="502"/>
      <c r="K1" s="502"/>
      <c r="L1" s="502"/>
      <c r="M1" s="502"/>
    </row>
    <row r="2" spans="2:15" ht="29.5" customHeight="1" x14ac:dyDescent="0.25">
      <c r="B2" s="501" t="str">
        <f>ProjectName</f>
        <v>My project name</v>
      </c>
      <c r="C2" s="501"/>
      <c r="D2" s="501"/>
      <c r="E2" s="501"/>
      <c r="F2" s="501"/>
      <c r="G2" s="501"/>
      <c r="H2" s="501"/>
      <c r="I2" s="501"/>
      <c r="J2" s="501"/>
      <c r="K2" s="501"/>
      <c r="L2" s="501"/>
      <c r="M2" s="501"/>
    </row>
    <row r="3" spans="2:15" ht="7.5" customHeight="1" x14ac:dyDescent="0.25">
      <c r="B3" s="93"/>
      <c r="C3" s="93"/>
      <c r="D3" s="93"/>
      <c r="E3" s="93"/>
      <c r="F3" s="93"/>
      <c r="G3" s="93"/>
      <c r="H3" s="93"/>
      <c r="I3" s="93"/>
      <c r="J3" s="93"/>
      <c r="K3" s="93"/>
      <c r="L3" s="93"/>
      <c r="M3" s="93"/>
    </row>
    <row r="4" spans="2:15" ht="51.5" x14ac:dyDescent="0.25">
      <c r="B4" s="499" t="s">
        <v>281</v>
      </c>
      <c r="C4" s="499"/>
      <c r="D4" s="196" t="s">
        <v>478</v>
      </c>
      <c r="E4" s="196" t="s">
        <v>479</v>
      </c>
      <c r="F4" s="196" t="s">
        <v>393</v>
      </c>
      <c r="G4" s="196" t="s">
        <v>394</v>
      </c>
      <c r="H4" s="196" t="s">
        <v>395</v>
      </c>
      <c r="I4" s="196" t="s">
        <v>396</v>
      </c>
      <c r="J4" s="196" t="s">
        <v>397</v>
      </c>
      <c r="K4" s="196" t="s">
        <v>398</v>
      </c>
      <c r="L4" s="500" t="s">
        <v>119</v>
      </c>
      <c r="M4" s="500"/>
      <c r="N4" s="92"/>
    </row>
    <row r="5" spans="2:15" ht="15" customHeight="1" thickBot="1" x14ac:dyDescent="0.3">
      <c r="B5" s="503" t="s">
        <v>392</v>
      </c>
      <c r="C5" s="504"/>
      <c r="D5" s="127"/>
      <c r="E5" s="127"/>
      <c r="F5" s="127"/>
      <c r="G5" s="127"/>
      <c r="H5" s="127"/>
      <c r="I5" s="127"/>
      <c r="J5" s="127"/>
      <c r="K5" s="127"/>
      <c r="L5" s="128" t="s">
        <v>120</v>
      </c>
      <c r="M5" s="129" t="s">
        <v>121</v>
      </c>
    </row>
    <row r="6" spans="2:15" ht="16.5" customHeight="1" thickTop="1" x14ac:dyDescent="0.25">
      <c r="B6" s="122">
        <v>1</v>
      </c>
      <c r="C6" s="123"/>
      <c r="D6" s="124"/>
      <c r="E6" s="124"/>
      <c r="F6" s="124"/>
      <c r="G6" s="124"/>
      <c r="H6" s="124"/>
      <c r="I6" s="124"/>
      <c r="J6" s="124"/>
      <c r="K6" s="124"/>
      <c r="L6" s="125">
        <f>SUMPRODUCT($D$5:$K$5,D6:K6)</f>
        <v>0</v>
      </c>
      <c r="M6" s="126" t="str">
        <f t="shared" ref="M6:M12" si="0">IF(L6=0,"",RANK(L6,L$6:L$34))</f>
        <v/>
      </c>
      <c r="O6" s="197" t="s">
        <v>122</v>
      </c>
    </row>
    <row r="7" spans="2:15" ht="16.5" customHeight="1" x14ac:dyDescent="0.25">
      <c r="B7" s="96">
        <v>2</v>
      </c>
      <c r="C7" s="120"/>
      <c r="D7" s="121"/>
      <c r="E7" s="121"/>
      <c r="F7" s="121"/>
      <c r="G7" s="121"/>
      <c r="H7" s="121"/>
      <c r="I7" s="121"/>
      <c r="J7" s="121"/>
      <c r="K7" s="121"/>
      <c r="L7" s="97">
        <f t="shared" ref="L7:L35" si="1">SUMPRODUCT($D$5:$K$5,D7:K7)</f>
        <v>0</v>
      </c>
      <c r="M7" s="94" t="str">
        <f t="shared" si="0"/>
        <v/>
      </c>
      <c r="O7" s="198" t="s">
        <v>123</v>
      </c>
    </row>
    <row r="8" spans="2:15" ht="16.5" customHeight="1" x14ac:dyDescent="0.25">
      <c r="B8" s="96">
        <v>3</v>
      </c>
      <c r="C8" s="120"/>
      <c r="D8" s="121"/>
      <c r="E8" s="121"/>
      <c r="F8" s="121"/>
      <c r="G8" s="121"/>
      <c r="H8" s="121"/>
      <c r="I8" s="121"/>
      <c r="J8" s="121"/>
      <c r="K8" s="121"/>
      <c r="L8" s="97">
        <f t="shared" si="1"/>
        <v>0</v>
      </c>
      <c r="M8" s="94" t="str">
        <f t="shared" si="0"/>
        <v/>
      </c>
    </row>
    <row r="9" spans="2:15" ht="16.5" customHeight="1" x14ac:dyDescent="0.25">
      <c r="B9" s="96">
        <v>4</v>
      </c>
      <c r="C9" s="120"/>
      <c r="D9" s="121"/>
      <c r="E9" s="121"/>
      <c r="F9" s="121"/>
      <c r="G9" s="121"/>
      <c r="H9" s="121"/>
      <c r="I9" s="121"/>
      <c r="J9" s="121"/>
      <c r="K9" s="121"/>
      <c r="L9" s="97">
        <f t="shared" si="1"/>
        <v>0</v>
      </c>
      <c r="M9" s="94" t="str">
        <f t="shared" si="0"/>
        <v/>
      </c>
    </row>
    <row r="10" spans="2:15" ht="16.5" customHeight="1" x14ac:dyDescent="0.25">
      <c r="B10" s="96">
        <v>5</v>
      </c>
      <c r="C10" s="120"/>
      <c r="D10" s="121"/>
      <c r="E10" s="121"/>
      <c r="F10" s="121"/>
      <c r="G10" s="121"/>
      <c r="H10" s="121"/>
      <c r="I10" s="121"/>
      <c r="J10" s="121"/>
      <c r="K10" s="121"/>
      <c r="L10" s="97">
        <f t="shared" si="1"/>
        <v>0</v>
      </c>
      <c r="M10" s="94" t="str">
        <f t="shared" si="0"/>
        <v/>
      </c>
    </row>
    <row r="11" spans="2:15" ht="16.5" customHeight="1" x14ac:dyDescent="0.25">
      <c r="B11" s="96">
        <v>6</v>
      </c>
      <c r="C11" s="120"/>
      <c r="D11" s="121"/>
      <c r="E11" s="121"/>
      <c r="F11" s="121"/>
      <c r="G11" s="121"/>
      <c r="H11" s="121"/>
      <c r="I11" s="121"/>
      <c r="J11" s="121"/>
      <c r="K11" s="121"/>
      <c r="L11" s="97">
        <f t="shared" si="1"/>
        <v>0</v>
      </c>
      <c r="M11" s="94" t="str">
        <f t="shared" si="0"/>
        <v/>
      </c>
    </row>
    <row r="12" spans="2:15" ht="16.5" customHeight="1" x14ac:dyDescent="0.25">
      <c r="B12" s="96">
        <v>7</v>
      </c>
      <c r="C12" s="120"/>
      <c r="D12" s="121"/>
      <c r="E12" s="121"/>
      <c r="F12" s="121"/>
      <c r="G12" s="121"/>
      <c r="H12" s="121"/>
      <c r="I12" s="121"/>
      <c r="J12" s="121"/>
      <c r="K12" s="121"/>
      <c r="L12" s="97">
        <f t="shared" si="1"/>
        <v>0</v>
      </c>
      <c r="M12" s="94" t="str">
        <f t="shared" si="0"/>
        <v/>
      </c>
    </row>
    <row r="13" spans="2:15" ht="16.5" customHeight="1" x14ac:dyDescent="0.25">
      <c r="B13" s="96">
        <v>8</v>
      </c>
      <c r="C13" s="120"/>
      <c r="D13" s="121"/>
      <c r="E13" s="121"/>
      <c r="F13" s="121"/>
      <c r="G13" s="121"/>
      <c r="H13" s="121"/>
      <c r="I13" s="121"/>
      <c r="J13" s="121"/>
      <c r="K13" s="121"/>
      <c r="L13" s="97">
        <f t="shared" si="1"/>
        <v>0</v>
      </c>
      <c r="M13" s="94" t="str">
        <f t="shared" ref="M13:M35" si="2">IF(L13=0,"",RANK(L13,L$6:L$34))</f>
        <v/>
      </c>
    </row>
    <row r="14" spans="2:15" ht="16.5" customHeight="1" x14ac:dyDescent="0.25">
      <c r="B14" s="96">
        <v>9</v>
      </c>
      <c r="C14" s="120"/>
      <c r="D14" s="121"/>
      <c r="E14" s="121"/>
      <c r="F14" s="121"/>
      <c r="G14" s="121"/>
      <c r="H14" s="121"/>
      <c r="I14" s="121"/>
      <c r="J14" s="121"/>
      <c r="K14" s="121"/>
      <c r="L14" s="97">
        <f t="shared" si="1"/>
        <v>0</v>
      </c>
      <c r="M14" s="94" t="str">
        <f t="shared" si="2"/>
        <v/>
      </c>
    </row>
    <row r="15" spans="2:15" ht="16.5" customHeight="1" x14ac:dyDescent="0.25">
      <c r="B15" s="96">
        <v>10</v>
      </c>
      <c r="C15" s="120"/>
      <c r="D15" s="121"/>
      <c r="E15" s="121"/>
      <c r="F15" s="121"/>
      <c r="G15" s="121"/>
      <c r="H15" s="121"/>
      <c r="I15" s="121"/>
      <c r="J15" s="121"/>
      <c r="K15" s="121"/>
      <c r="L15" s="97">
        <f t="shared" si="1"/>
        <v>0</v>
      </c>
      <c r="M15" s="94" t="str">
        <f t="shared" si="2"/>
        <v/>
      </c>
    </row>
    <row r="16" spans="2:15" ht="16.5" customHeight="1" x14ac:dyDescent="0.25">
      <c r="B16" s="96">
        <v>11</v>
      </c>
      <c r="C16" s="120"/>
      <c r="D16" s="121"/>
      <c r="E16" s="121"/>
      <c r="F16" s="121"/>
      <c r="G16" s="121"/>
      <c r="H16" s="121"/>
      <c r="I16" s="121"/>
      <c r="J16" s="121"/>
      <c r="K16" s="121"/>
      <c r="L16" s="97">
        <f t="shared" si="1"/>
        <v>0</v>
      </c>
      <c r="M16" s="94" t="str">
        <f t="shared" si="2"/>
        <v/>
      </c>
    </row>
    <row r="17" spans="2:13" ht="16.5" customHeight="1" x14ac:dyDescent="0.25">
      <c r="B17" s="96">
        <v>12</v>
      </c>
      <c r="C17" s="120"/>
      <c r="D17" s="121"/>
      <c r="E17" s="121"/>
      <c r="F17" s="121"/>
      <c r="G17" s="121"/>
      <c r="H17" s="121"/>
      <c r="I17" s="121"/>
      <c r="J17" s="121"/>
      <c r="K17" s="121"/>
      <c r="L17" s="97">
        <f t="shared" si="1"/>
        <v>0</v>
      </c>
      <c r="M17" s="94" t="str">
        <f t="shared" si="2"/>
        <v/>
      </c>
    </row>
    <row r="18" spans="2:13" ht="16.5" customHeight="1" x14ac:dyDescent="0.25">
      <c r="B18" s="96">
        <v>13</v>
      </c>
      <c r="C18" s="120"/>
      <c r="D18" s="121"/>
      <c r="E18" s="121"/>
      <c r="F18" s="121"/>
      <c r="G18" s="121"/>
      <c r="H18" s="121"/>
      <c r="I18" s="121"/>
      <c r="J18" s="121"/>
      <c r="K18" s="121"/>
      <c r="L18" s="97">
        <f t="shared" si="1"/>
        <v>0</v>
      </c>
      <c r="M18" s="94" t="str">
        <f t="shared" si="2"/>
        <v/>
      </c>
    </row>
    <row r="19" spans="2:13" ht="16.5" customHeight="1" x14ac:dyDescent="0.25">
      <c r="B19" s="96">
        <v>14</v>
      </c>
      <c r="C19" s="120"/>
      <c r="D19" s="121"/>
      <c r="E19" s="121"/>
      <c r="F19" s="121"/>
      <c r="G19" s="121"/>
      <c r="H19" s="121"/>
      <c r="I19" s="121"/>
      <c r="J19" s="121"/>
      <c r="K19" s="121"/>
      <c r="L19" s="97">
        <f t="shared" si="1"/>
        <v>0</v>
      </c>
      <c r="M19" s="94" t="str">
        <f t="shared" si="2"/>
        <v/>
      </c>
    </row>
    <row r="20" spans="2:13" ht="16.5" customHeight="1" x14ac:dyDescent="0.25">
      <c r="B20" s="96">
        <v>15</v>
      </c>
      <c r="C20" s="120"/>
      <c r="D20" s="121"/>
      <c r="E20" s="121"/>
      <c r="F20" s="121"/>
      <c r="G20" s="121"/>
      <c r="H20" s="121"/>
      <c r="I20" s="121"/>
      <c r="J20" s="121"/>
      <c r="K20" s="121"/>
      <c r="L20" s="97">
        <f t="shared" si="1"/>
        <v>0</v>
      </c>
      <c r="M20" s="94" t="str">
        <f t="shared" si="2"/>
        <v/>
      </c>
    </row>
    <row r="21" spans="2:13" ht="16.5" customHeight="1" x14ac:dyDescent="0.25">
      <c r="B21" s="96">
        <v>16</v>
      </c>
      <c r="C21" s="120"/>
      <c r="D21" s="121"/>
      <c r="E21" s="121"/>
      <c r="F21" s="121"/>
      <c r="G21" s="121"/>
      <c r="H21" s="121"/>
      <c r="I21" s="121"/>
      <c r="J21" s="121"/>
      <c r="K21" s="121"/>
      <c r="L21" s="97">
        <f t="shared" si="1"/>
        <v>0</v>
      </c>
      <c r="M21" s="94" t="str">
        <f t="shared" si="2"/>
        <v/>
      </c>
    </row>
    <row r="22" spans="2:13" ht="16.5" customHeight="1" x14ac:dyDescent="0.25">
      <c r="B22" s="96">
        <v>17</v>
      </c>
      <c r="C22" s="120"/>
      <c r="D22" s="121"/>
      <c r="E22" s="121"/>
      <c r="F22" s="121"/>
      <c r="G22" s="121"/>
      <c r="H22" s="121"/>
      <c r="I22" s="121"/>
      <c r="J22" s="121"/>
      <c r="K22" s="121"/>
      <c r="L22" s="97">
        <f t="shared" si="1"/>
        <v>0</v>
      </c>
      <c r="M22" s="94" t="str">
        <f t="shared" si="2"/>
        <v/>
      </c>
    </row>
    <row r="23" spans="2:13" ht="16.5" customHeight="1" x14ac:dyDescent="0.25">
      <c r="B23" s="96">
        <v>18</v>
      </c>
      <c r="C23" s="120"/>
      <c r="D23" s="121"/>
      <c r="E23" s="121"/>
      <c r="F23" s="121"/>
      <c r="G23" s="121"/>
      <c r="H23" s="121"/>
      <c r="I23" s="121"/>
      <c r="J23" s="121"/>
      <c r="K23" s="121"/>
      <c r="L23" s="97">
        <f t="shared" si="1"/>
        <v>0</v>
      </c>
      <c r="M23" s="94" t="str">
        <f t="shared" si="2"/>
        <v/>
      </c>
    </row>
    <row r="24" spans="2:13" ht="16.5" customHeight="1" x14ac:dyDescent="0.25">
      <c r="B24" s="96">
        <v>19</v>
      </c>
      <c r="C24" s="120"/>
      <c r="D24" s="121"/>
      <c r="E24" s="121"/>
      <c r="F24" s="121"/>
      <c r="G24" s="121"/>
      <c r="H24" s="121"/>
      <c r="I24" s="121"/>
      <c r="J24" s="121"/>
      <c r="K24" s="121"/>
      <c r="L24" s="97">
        <f t="shared" si="1"/>
        <v>0</v>
      </c>
      <c r="M24" s="94" t="str">
        <f t="shared" si="2"/>
        <v/>
      </c>
    </row>
    <row r="25" spans="2:13" ht="16.5" customHeight="1" x14ac:dyDescent="0.25">
      <c r="B25" s="96">
        <v>20</v>
      </c>
      <c r="C25" s="120"/>
      <c r="D25" s="121"/>
      <c r="E25" s="121"/>
      <c r="F25" s="121"/>
      <c r="G25" s="121"/>
      <c r="H25" s="121"/>
      <c r="I25" s="121"/>
      <c r="J25" s="121"/>
      <c r="K25" s="121"/>
      <c r="L25" s="97">
        <f t="shared" si="1"/>
        <v>0</v>
      </c>
      <c r="M25" s="94" t="str">
        <f t="shared" si="2"/>
        <v/>
      </c>
    </row>
    <row r="26" spans="2:13" ht="16.5" customHeight="1" x14ac:dyDescent="0.25">
      <c r="B26" s="96">
        <v>21</v>
      </c>
      <c r="C26" s="120"/>
      <c r="D26" s="121"/>
      <c r="E26" s="121"/>
      <c r="F26" s="121"/>
      <c r="G26" s="121"/>
      <c r="H26" s="121"/>
      <c r="I26" s="121"/>
      <c r="J26" s="121"/>
      <c r="K26" s="121"/>
      <c r="L26" s="97">
        <f t="shared" si="1"/>
        <v>0</v>
      </c>
      <c r="M26" s="94" t="str">
        <f t="shared" si="2"/>
        <v/>
      </c>
    </row>
    <row r="27" spans="2:13" ht="16.5" customHeight="1" x14ac:dyDescent="0.25">
      <c r="B27" s="96">
        <v>22</v>
      </c>
      <c r="C27" s="120"/>
      <c r="D27" s="121"/>
      <c r="E27" s="121"/>
      <c r="F27" s="121"/>
      <c r="G27" s="121"/>
      <c r="H27" s="121"/>
      <c r="I27" s="121"/>
      <c r="J27" s="121"/>
      <c r="K27" s="121"/>
      <c r="L27" s="97">
        <f t="shared" si="1"/>
        <v>0</v>
      </c>
      <c r="M27" s="94" t="str">
        <f t="shared" si="2"/>
        <v/>
      </c>
    </row>
    <row r="28" spans="2:13" ht="16.5" customHeight="1" x14ac:dyDescent="0.25">
      <c r="B28" s="96">
        <v>23</v>
      </c>
      <c r="C28" s="120"/>
      <c r="D28" s="121"/>
      <c r="E28" s="121"/>
      <c r="F28" s="121"/>
      <c r="G28" s="121"/>
      <c r="H28" s="121"/>
      <c r="I28" s="121"/>
      <c r="J28" s="121"/>
      <c r="K28" s="121"/>
      <c r="L28" s="97">
        <f t="shared" si="1"/>
        <v>0</v>
      </c>
      <c r="M28" s="94" t="str">
        <f t="shared" si="2"/>
        <v/>
      </c>
    </row>
    <row r="29" spans="2:13" ht="16.5" customHeight="1" x14ac:dyDescent="0.25">
      <c r="B29" s="96">
        <v>24</v>
      </c>
      <c r="C29" s="120"/>
      <c r="D29" s="121"/>
      <c r="E29" s="121"/>
      <c r="F29" s="121"/>
      <c r="G29" s="121"/>
      <c r="H29" s="121"/>
      <c r="I29" s="121"/>
      <c r="J29" s="121"/>
      <c r="K29" s="121"/>
      <c r="L29" s="97">
        <f t="shared" si="1"/>
        <v>0</v>
      </c>
      <c r="M29" s="94" t="str">
        <f t="shared" si="2"/>
        <v/>
      </c>
    </row>
    <row r="30" spans="2:13" ht="16.5" customHeight="1" x14ac:dyDescent="0.25">
      <c r="B30" s="96">
        <v>25</v>
      </c>
      <c r="C30" s="120"/>
      <c r="D30" s="121"/>
      <c r="E30" s="121"/>
      <c r="F30" s="121"/>
      <c r="G30" s="121"/>
      <c r="H30" s="121"/>
      <c r="I30" s="121"/>
      <c r="J30" s="121"/>
      <c r="K30" s="121"/>
      <c r="L30" s="97">
        <f t="shared" si="1"/>
        <v>0</v>
      </c>
      <c r="M30" s="94" t="str">
        <f t="shared" si="2"/>
        <v/>
      </c>
    </row>
    <row r="31" spans="2:13" ht="16.5" customHeight="1" x14ac:dyDescent="0.25">
      <c r="B31" s="96">
        <v>26</v>
      </c>
      <c r="C31" s="120"/>
      <c r="D31" s="121"/>
      <c r="E31" s="121"/>
      <c r="F31" s="121"/>
      <c r="G31" s="121"/>
      <c r="H31" s="121"/>
      <c r="I31" s="121"/>
      <c r="J31" s="121"/>
      <c r="K31" s="121"/>
      <c r="L31" s="97">
        <f t="shared" si="1"/>
        <v>0</v>
      </c>
      <c r="M31" s="94" t="str">
        <f t="shared" si="2"/>
        <v/>
      </c>
    </row>
    <row r="32" spans="2:13" ht="16.5" customHeight="1" x14ac:dyDescent="0.25">
      <c r="B32" s="96">
        <v>27</v>
      </c>
      <c r="C32" s="120"/>
      <c r="D32" s="121"/>
      <c r="E32" s="121"/>
      <c r="F32" s="121"/>
      <c r="G32" s="121"/>
      <c r="H32" s="121"/>
      <c r="I32" s="121"/>
      <c r="J32" s="121"/>
      <c r="K32" s="121"/>
      <c r="L32" s="97">
        <f t="shared" si="1"/>
        <v>0</v>
      </c>
      <c r="M32" s="94" t="str">
        <f t="shared" si="2"/>
        <v/>
      </c>
    </row>
    <row r="33" spans="2:13" ht="16.5" customHeight="1" x14ac:dyDescent="0.25">
      <c r="B33" s="96">
        <v>28</v>
      </c>
      <c r="C33" s="120"/>
      <c r="D33" s="121"/>
      <c r="E33" s="121"/>
      <c r="F33" s="121"/>
      <c r="G33" s="121"/>
      <c r="H33" s="121"/>
      <c r="I33" s="121"/>
      <c r="J33" s="121"/>
      <c r="K33" s="121"/>
      <c r="L33" s="97">
        <f t="shared" si="1"/>
        <v>0</v>
      </c>
      <c r="M33" s="94" t="str">
        <f t="shared" si="2"/>
        <v/>
      </c>
    </row>
    <row r="34" spans="2:13" ht="16.5" customHeight="1" x14ac:dyDescent="0.25">
      <c r="B34" s="96">
        <v>29</v>
      </c>
      <c r="C34" s="120"/>
      <c r="D34" s="121"/>
      <c r="E34" s="121"/>
      <c r="F34" s="121"/>
      <c r="G34" s="121"/>
      <c r="H34" s="121"/>
      <c r="I34" s="121"/>
      <c r="J34" s="121"/>
      <c r="K34" s="121"/>
      <c r="L34" s="97">
        <f t="shared" si="1"/>
        <v>0</v>
      </c>
      <c r="M34" s="94" t="str">
        <f t="shared" si="2"/>
        <v/>
      </c>
    </row>
    <row r="35" spans="2:13" ht="16.5" customHeight="1" x14ac:dyDescent="0.25">
      <c r="B35" s="96">
        <v>30</v>
      </c>
      <c r="C35" s="120"/>
      <c r="D35" s="121"/>
      <c r="E35" s="121"/>
      <c r="F35" s="121"/>
      <c r="G35" s="121"/>
      <c r="H35" s="121"/>
      <c r="I35" s="121"/>
      <c r="J35" s="121"/>
      <c r="K35" s="121"/>
      <c r="L35" s="97">
        <f t="shared" si="1"/>
        <v>0</v>
      </c>
      <c r="M35" s="94" t="str">
        <f t="shared" si="2"/>
        <v/>
      </c>
    </row>
    <row r="36" spans="2:13" ht="14.5" customHeight="1" x14ac:dyDescent="0.25">
      <c r="B36" s="497" t="s">
        <v>119</v>
      </c>
      <c r="C36" s="498"/>
      <c r="D36" s="98" t="str">
        <f t="shared" ref="D36:M36" si="3">IF(SUM(D6:D35)=0,"",(SUM(D6:D35)*D5))</f>
        <v/>
      </c>
      <c r="E36" s="98" t="str">
        <f t="shared" si="3"/>
        <v/>
      </c>
      <c r="F36" s="98" t="str">
        <f t="shared" si="3"/>
        <v/>
      </c>
      <c r="G36" s="98" t="str">
        <f t="shared" si="3"/>
        <v/>
      </c>
      <c r="H36" s="98" t="str">
        <f t="shared" si="3"/>
        <v/>
      </c>
      <c r="I36" s="98" t="str">
        <f t="shared" si="3"/>
        <v/>
      </c>
      <c r="J36" s="98" t="str">
        <f t="shared" si="3"/>
        <v/>
      </c>
      <c r="K36" s="98" t="str">
        <f t="shared" si="3"/>
        <v/>
      </c>
      <c r="L36" s="95" t="str">
        <f t="shared" si="3"/>
        <v/>
      </c>
      <c r="M36" s="95" t="str">
        <f t="shared" si="3"/>
        <v/>
      </c>
    </row>
  </sheetData>
  <mergeCells count="6">
    <mergeCell ref="B36:C36"/>
    <mergeCell ref="B1:M1"/>
    <mergeCell ref="B2:M2"/>
    <mergeCell ref="B4:C4"/>
    <mergeCell ref="L4:M4"/>
    <mergeCell ref="B5:C5"/>
  </mergeCells>
  <conditionalFormatting sqref="M6:M35">
    <cfRule type="cellIs" dxfId="1" priority="1" stopIfTrue="1" operator="between">
      <formula>0.9</formula>
      <formula>5.1</formula>
    </cfRule>
    <cfRule type="cellIs" dxfId="0" priority="2" stopIfTrue="1" operator="between">
      <formula>5.9</formula>
      <formula>10.1</formula>
    </cfRule>
  </conditionalFormatting>
  <pageMargins left="0.7" right="0.7" top="0.78740157499999996" bottom="0.78740157499999996" header="0.3" footer="0.3"/>
  <pageSetup paperSize="9" scale="80" orientation="portrait" r:id="rId1"/>
  <drawing r:id="rId2"/>
  <legacy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Tabelle12">
    <tabColor theme="2"/>
    <pageSetUpPr fitToPage="1"/>
  </sheetPr>
  <dimension ref="B1:F24"/>
  <sheetViews>
    <sheetView showGridLines="0" zoomScale="90" zoomScaleNormal="90" workbookViewId="0"/>
  </sheetViews>
  <sheetFormatPr defaultColWidth="11.453125" defaultRowHeight="13.5" x14ac:dyDescent="0.25"/>
  <cols>
    <col min="1" max="1" width="5.81640625" style="1" customWidth="1"/>
    <col min="2" max="6" width="21.08984375" style="1" customWidth="1"/>
    <col min="7" max="16384" width="11.453125" style="1"/>
  </cols>
  <sheetData>
    <row r="1" spans="2:6" ht="29.5" customHeight="1" x14ac:dyDescent="0.25">
      <c r="B1" s="448" t="s">
        <v>82</v>
      </c>
      <c r="C1" s="448"/>
      <c r="D1" s="448"/>
      <c r="E1" s="448"/>
      <c r="F1" s="448"/>
    </row>
    <row r="2" spans="2:6" ht="29.5" customHeight="1" x14ac:dyDescent="0.25">
      <c r="B2" s="653" t="str">
        <f>ProjectName</f>
        <v>My project name</v>
      </c>
      <c r="C2" s="654"/>
      <c r="D2" s="654"/>
      <c r="E2" s="654"/>
      <c r="F2" s="655"/>
    </row>
    <row r="3" spans="2:6" ht="6.5" customHeight="1" x14ac:dyDescent="0.25">
      <c r="B3" s="16"/>
      <c r="C3" s="3"/>
      <c r="D3" s="3"/>
      <c r="E3" s="17"/>
      <c r="F3" s="3"/>
    </row>
    <row r="4" spans="2:6" ht="31" customHeight="1" x14ac:dyDescent="0.25">
      <c r="B4" s="300" t="s">
        <v>401</v>
      </c>
      <c r="C4" s="301" t="s">
        <v>400</v>
      </c>
      <c r="D4" s="301" t="s">
        <v>402</v>
      </c>
      <c r="E4" s="301" t="s">
        <v>399</v>
      </c>
      <c r="F4" s="302" t="s">
        <v>83</v>
      </c>
    </row>
    <row r="5" spans="2:6" s="42" customFormat="1" x14ac:dyDescent="0.25">
      <c r="B5" s="299"/>
      <c r="C5" s="299"/>
      <c r="D5" s="299"/>
      <c r="E5" s="299"/>
      <c r="F5" s="299"/>
    </row>
    <row r="6" spans="2:6" s="42" customFormat="1" x14ac:dyDescent="0.25">
      <c r="B6" s="296"/>
      <c r="C6" s="296"/>
      <c r="D6" s="296"/>
      <c r="E6" s="296"/>
      <c r="F6" s="296"/>
    </row>
    <row r="7" spans="2:6" s="42" customFormat="1" x14ac:dyDescent="0.25">
      <c r="B7" s="296"/>
      <c r="C7" s="296"/>
      <c r="D7" s="296"/>
      <c r="E7" s="296"/>
      <c r="F7" s="296"/>
    </row>
    <row r="8" spans="2:6" s="42" customFormat="1" x14ac:dyDescent="0.25">
      <c r="B8" s="296"/>
      <c r="C8" s="296"/>
      <c r="D8" s="296"/>
      <c r="E8" s="296"/>
      <c r="F8" s="296"/>
    </row>
    <row r="9" spans="2:6" s="42" customFormat="1" x14ac:dyDescent="0.25">
      <c r="B9" s="296"/>
      <c r="C9" s="296"/>
      <c r="D9" s="296"/>
      <c r="E9" s="296"/>
      <c r="F9" s="296"/>
    </row>
    <row r="10" spans="2:6" s="42" customFormat="1" x14ac:dyDescent="0.25">
      <c r="B10" s="296"/>
      <c r="C10" s="296"/>
      <c r="D10" s="296"/>
      <c r="E10" s="296"/>
      <c r="F10" s="296"/>
    </row>
    <row r="11" spans="2:6" s="42" customFormat="1" x14ac:dyDescent="0.25">
      <c r="B11" s="296"/>
      <c r="C11" s="296"/>
      <c r="D11" s="296"/>
      <c r="E11" s="296"/>
      <c r="F11" s="296"/>
    </row>
    <row r="12" spans="2:6" s="42" customFormat="1" x14ac:dyDescent="0.25">
      <c r="B12" s="296"/>
      <c r="C12" s="296"/>
      <c r="D12" s="296"/>
      <c r="E12" s="296"/>
      <c r="F12" s="296"/>
    </row>
    <row r="13" spans="2:6" s="42" customFormat="1" x14ac:dyDescent="0.25">
      <c r="B13" s="296"/>
      <c r="C13" s="296"/>
      <c r="D13" s="296"/>
      <c r="E13" s="296"/>
      <c r="F13" s="296"/>
    </row>
    <row r="14" spans="2:6" s="42" customFormat="1" x14ac:dyDescent="0.25">
      <c r="B14" s="296"/>
      <c r="C14" s="296"/>
      <c r="D14" s="296"/>
      <c r="E14" s="296"/>
      <c r="F14" s="296"/>
    </row>
    <row r="15" spans="2:6" s="42" customFormat="1" x14ac:dyDescent="0.25">
      <c r="B15" s="296"/>
      <c r="C15" s="296"/>
      <c r="D15" s="296"/>
      <c r="E15" s="296"/>
      <c r="F15" s="296"/>
    </row>
    <row r="16" spans="2:6" s="42" customFormat="1" x14ac:dyDescent="0.25">
      <c r="B16" s="296"/>
      <c r="C16" s="296"/>
      <c r="D16" s="296"/>
      <c r="E16" s="296"/>
      <c r="F16" s="296"/>
    </row>
    <row r="17" spans="2:6" x14ac:dyDescent="0.25">
      <c r="B17" s="296"/>
      <c r="C17" s="296"/>
      <c r="D17" s="296"/>
      <c r="E17" s="296"/>
      <c r="F17" s="296"/>
    </row>
    <row r="18" spans="2:6" x14ac:dyDescent="0.25">
      <c r="B18" s="296"/>
      <c r="C18" s="296"/>
      <c r="D18" s="296"/>
      <c r="E18" s="296"/>
      <c r="F18" s="296"/>
    </row>
    <row r="19" spans="2:6" x14ac:dyDescent="0.25">
      <c r="B19" s="296"/>
      <c r="C19" s="296"/>
      <c r="D19" s="296"/>
      <c r="E19" s="296"/>
      <c r="F19" s="296"/>
    </row>
    <row r="20" spans="2:6" x14ac:dyDescent="0.25">
      <c r="B20" s="296"/>
      <c r="C20" s="296"/>
      <c r="D20" s="296"/>
      <c r="E20" s="296"/>
      <c r="F20" s="296"/>
    </row>
    <row r="21" spans="2:6" x14ac:dyDescent="0.25">
      <c r="B21" s="296"/>
      <c r="C21" s="296"/>
      <c r="D21" s="296"/>
      <c r="E21" s="296"/>
      <c r="F21" s="296"/>
    </row>
    <row r="22" spans="2:6" x14ac:dyDescent="0.25">
      <c r="B22" s="296"/>
      <c r="C22" s="296"/>
      <c r="D22" s="296"/>
      <c r="E22" s="296"/>
      <c r="F22" s="296"/>
    </row>
    <row r="23" spans="2:6" x14ac:dyDescent="0.25">
      <c r="B23" s="296"/>
      <c r="C23" s="296"/>
      <c r="D23" s="296"/>
      <c r="E23" s="296"/>
      <c r="F23" s="296"/>
    </row>
    <row r="24" spans="2:6" x14ac:dyDescent="0.25">
      <c r="B24" s="296"/>
      <c r="C24" s="296"/>
      <c r="D24" s="296"/>
      <c r="E24" s="296"/>
      <c r="F24" s="296"/>
    </row>
  </sheetData>
  <mergeCells count="2">
    <mergeCell ref="B2:F2"/>
    <mergeCell ref="B1:F1"/>
  </mergeCells>
  <phoneticPr fontId="13" type="noConversion"/>
  <pageMargins left="0.7" right="0.7" top="0.78740157499999996" bottom="0.78740157499999996" header="0.3" footer="0.3"/>
  <pageSetup paperSize="9"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4">
    <tabColor theme="2"/>
  </sheetPr>
  <dimension ref="B1:IY52"/>
  <sheetViews>
    <sheetView showGridLines="0" zoomScale="90" zoomScaleNormal="90" zoomScaleSheetLayoutView="30" workbookViewId="0">
      <pane xSplit="3" ySplit="8" topLeftCell="D9" activePane="bottomRight" state="frozen"/>
      <selection sqref="A1:F1"/>
      <selection pane="topRight" sqref="A1:F1"/>
      <selection pane="bottomLeft" sqref="A1:F1"/>
      <selection pane="bottomRight" activeCell="B28" sqref="B28"/>
    </sheetView>
  </sheetViews>
  <sheetFormatPr defaultColWidth="1.453125" defaultRowHeight="13.5" x14ac:dyDescent="0.3"/>
  <cols>
    <col min="1" max="1" width="5.90625" style="7" customWidth="1"/>
    <col min="2" max="2" width="59.54296875" style="7" customWidth="1"/>
    <col min="3" max="3" width="13.81640625" style="7" bestFit="1" customWidth="1"/>
    <col min="4" max="4" width="10" style="9" customWidth="1"/>
    <col min="5" max="28" width="1.453125" style="7" customWidth="1"/>
    <col min="29" max="29" width="1.54296875" style="7" customWidth="1"/>
    <col min="30" max="43" width="1.453125" style="7" customWidth="1"/>
    <col min="44" max="44" width="1.1796875" style="7" customWidth="1"/>
    <col min="45" max="143" width="1.453125" style="7" customWidth="1"/>
    <col min="144" max="144" width="1.54296875" style="7" customWidth="1"/>
    <col min="145" max="253" width="1.453125" style="7" customWidth="1"/>
    <col min="254" max="254" width="1.54296875" style="7" customWidth="1"/>
    <col min="255" max="16384" width="1.453125" style="7"/>
  </cols>
  <sheetData>
    <row r="1" spans="2:259" ht="17.5" x14ac:dyDescent="0.35">
      <c r="B1" s="677" t="s">
        <v>317</v>
      </c>
      <c r="C1" s="677"/>
      <c r="D1" s="6"/>
      <c r="BT1" s="8"/>
      <c r="EO1" s="683"/>
      <c r="EP1" s="683"/>
      <c r="EQ1" s="683"/>
      <c r="ER1" s="683"/>
      <c r="ES1" s="683"/>
      <c r="ET1" s="683"/>
      <c r="EU1" s="683"/>
      <c r="EV1" s="683"/>
      <c r="EW1" s="683"/>
      <c r="EX1" s="683"/>
      <c r="EY1" s="683"/>
      <c r="EZ1" s="683"/>
      <c r="FA1" s="683"/>
      <c r="FB1" s="683"/>
      <c r="FC1" s="683"/>
      <c r="FD1" s="683"/>
      <c r="FE1" s="683"/>
      <c r="FF1" s="683"/>
      <c r="FG1" s="683"/>
      <c r="FH1" s="683"/>
      <c r="FI1" s="683"/>
      <c r="FJ1" s="683"/>
      <c r="FK1" s="683"/>
      <c r="FL1" s="683"/>
      <c r="FM1" s="683"/>
      <c r="FN1" s="683"/>
      <c r="FO1" s="683"/>
      <c r="FP1" s="683"/>
      <c r="FQ1" s="683"/>
      <c r="FR1" s="683"/>
      <c r="FS1" s="683"/>
      <c r="FT1" s="683"/>
      <c r="FU1" s="683"/>
      <c r="FV1" s="683"/>
      <c r="FW1" s="683"/>
      <c r="FX1" s="683"/>
      <c r="FY1" s="683"/>
      <c r="FZ1" s="683"/>
      <c r="GA1" s="683"/>
      <c r="GB1" s="683"/>
      <c r="GC1" s="683"/>
      <c r="GD1" s="683"/>
      <c r="GE1" s="683"/>
      <c r="GF1" s="683"/>
      <c r="GG1" s="683"/>
      <c r="GH1" s="683"/>
      <c r="GI1" s="683"/>
      <c r="GJ1" s="683"/>
      <c r="GK1" s="683"/>
      <c r="GL1" s="683"/>
      <c r="GM1" s="683"/>
      <c r="GN1" s="683"/>
      <c r="GO1" s="683"/>
      <c r="GP1" s="683"/>
      <c r="GQ1" s="683"/>
      <c r="GR1" s="683"/>
      <c r="GS1" s="683"/>
      <c r="GT1" s="683"/>
      <c r="GU1" s="683"/>
      <c r="GV1" s="683"/>
      <c r="GW1" s="683"/>
      <c r="GX1" s="683"/>
      <c r="GY1" s="683"/>
      <c r="GZ1" s="683"/>
      <c r="HA1" s="683"/>
      <c r="HB1" s="683"/>
      <c r="HC1" s="683"/>
      <c r="HD1" s="683"/>
      <c r="HE1" s="683"/>
      <c r="HF1" s="683"/>
      <c r="HG1" s="683"/>
      <c r="HH1" s="683"/>
      <c r="HI1" s="683"/>
      <c r="HJ1" s="683"/>
      <c r="HK1" s="683"/>
      <c r="HL1" s="683"/>
      <c r="HM1" s="683"/>
      <c r="HN1" s="683"/>
      <c r="HO1" s="683"/>
      <c r="HP1" s="683"/>
      <c r="HQ1" s="683"/>
      <c r="HR1" s="683"/>
      <c r="HS1" s="683"/>
      <c r="HT1" s="683"/>
      <c r="HU1" s="683"/>
      <c r="HV1" s="683"/>
      <c r="HW1" s="683"/>
      <c r="HX1" s="683"/>
      <c r="HY1" s="683"/>
      <c r="HZ1" s="683"/>
      <c r="IA1" s="683"/>
      <c r="IB1" s="683"/>
      <c r="IC1" s="683"/>
      <c r="ID1" s="683"/>
      <c r="IE1" s="683"/>
      <c r="IF1" s="683"/>
      <c r="IG1" s="683"/>
      <c r="IH1" s="683"/>
      <c r="II1" s="683"/>
      <c r="IJ1" s="683"/>
      <c r="IK1" s="683"/>
      <c r="IL1" s="683"/>
      <c r="IM1" s="683"/>
      <c r="IN1" s="683"/>
      <c r="IO1" s="683"/>
      <c r="IP1" s="683"/>
      <c r="IQ1" s="683"/>
      <c r="IR1" s="683"/>
      <c r="IS1" s="683"/>
      <c r="IT1" s="683"/>
      <c r="IU1" s="683"/>
      <c r="IV1" s="683"/>
      <c r="IW1" s="683"/>
      <c r="IX1" s="683"/>
      <c r="IY1" s="683"/>
    </row>
    <row r="2" spans="2:259" ht="20.25" customHeight="1" x14ac:dyDescent="0.3">
      <c r="B2" s="678" t="str">
        <f>ProjectName</f>
        <v>My project name</v>
      </c>
      <c r="C2" s="678"/>
      <c r="E2" s="674" t="s">
        <v>229</v>
      </c>
      <c r="F2" s="675"/>
      <c r="G2" s="675"/>
      <c r="H2" s="675"/>
      <c r="I2" s="675"/>
      <c r="J2" s="675"/>
      <c r="K2" s="675"/>
      <c r="L2" s="675"/>
      <c r="M2" s="675"/>
      <c r="N2" s="675"/>
      <c r="O2" s="675"/>
      <c r="P2" s="675"/>
      <c r="Q2" s="675"/>
      <c r="R2" s="675"/>
      <c r="S2" s="675"/>
      <c r="T2" s="676"/>
      <c r="BT2" s="8"/>
      <c r="EO2" s="683"/>
      <c r="EP2" s="683"/>
      <c r="EQ2" s="683"/>
      <c r="ER2" s="683"/>
      <c r="ES2" s="683"/>
      <c r="ET2" s="683"/>
      <c r="EU2" s="683"/>
      <c r="EV2" s="683"/>
      <c r="EW2" s="683"/>
      <c r="EX2" s="683"/>
      <c r="EY2" s="683"/>
      <c r="EZ2" s="683"/>
      <c r="FA2" s="683"/>
      <c r="FB2" s="683"/>
      <c r="FC2" s="683"/>
      <c r="FD2" s="683"/>
      <c r="FE2" s="683"/>
      <c r="FF2" s="683"/>
      <c r="FG2" s="683"/>
      <c r="FH2" s="683"/>
      <c r="FI2" s="683"/>
      <c r="FJ2" s="683"/>
      <c r="FK2" s="683"/>
      <c r="FL2" s="683"/>
      <c r="FM2" s="683"/>
      <c r="FN2" s="683"/>
      <c r="FO2" s="683"/>
      <c r="FP2" s="683"/>
      <c r="FQ2" s="683"/>
      <c r="FR2" s="683"/>
      <c r="FS2" s="683"/>
      <c r="FT2" s="683"/>
      <c r="FU2" s="683"/>
      <c r="FV2" s="683"/>
      <c r="FW2" s="683"/>
      <c r="FX2" s="683"/>
      <c r="FY2" s="683"/>
      <c r="FZ2" s="683"/>
      <c r="GA2" s="683"/>
      <c r="GB2" s="683"/>
      <c r="GC2" s="683"/>
      <c r="GD2" s="683"/>
      <c r="GE2" s="683"/>
      <c r="GF2" s="683"/>
      <c r="GG2" s="683"/>
      <c r="GH2" s="683"/>
      <c r="GI2" s="683"/>
      <c r="GJ2" s="683"/>
      <c r="GK2" s="683"/>
      <c r="GL2" s="683"/>
      <c r="GM2" s="683"/>
      <c r="GN2" s="683"/>
      <c r="GO2" s="683"/>
      <c r="GP2" s="683"/>
      <c r="GQ2" s="683"/>
      <c r="GR2" s="683"/>
      <c r="GS2" s="683"/>
      <c r="GT2" s="683"/>
      <c r="GU2" s="683"/>
      <c r="GV2" s="683"/>
      <c r="GW2" s="683"/>
      <c r="GX2" s="683"/>
      <c r="GY2" s="683"/>
      <c r="GZ2" s="683"/>
      <c r="HA2" s="683"/>
      <c r="HB2" s="683"/>
      <c r="HC2" s="683"/>
      <c r="HD2" s="683"/>
      <c r="HE2" s="683"/>
      <c r="HF2" s="683"/>
      <c r="HG2" s="683"/>
      <c r="HH2" s="683"/>
      <c r="HI2" s="683"/>
      <c r="HJ2" s="683"/>
      <c r="HK2" s="683"/>
      <c r="HL2" s="683"/>
      <c r="HM2" s="683"/>
      <c r="HN2" s="683"/>
      <c r="HO2" s="683"/>
      <c r="HP2" s="683"/>
      <c r="HQ2" s="683"/>
      <c r="HR2" s="683"/>
      <c r="HS2" s="683"/>
      <c r="HT2" s="683"/>
      <c r="HU2" s="683"/>
      <c r="HV2" s="683"/>
      <c r="HW2" s="683"/>
      <c r="HX2" s="683"/>
      <c r="HY2" s="683"/>
      <c r="HZ2" s="683"/>
      <c r="IA2" s="683"/>
      <c r="IB2" s="683"/>
      <c r="IC2" s="683"/>
      <c r="ID2" s="683"/>
      <c r="IE2" s="683"/>
      <c r="IF2" s="683"/>
      <c r="IG2" s="683"/>
      <c r="IH2" s="683"/>
      <c r="II2" s="683"/>
      <c r="IJ2" s="683"/>
      <c r="IK2" s="683"/>
      <c r="IL2" s="683"/>
      <c r="IM2" s="683"/>
      <c r="IN2" s="683"/>
      <c r="IO2" s="683"/>
      <c r="IP2" s="683"/>
      <c r="IQ2" s="683"/>
      <c r="IR2" s="683"/>
      <c r="IS2" s="683"/>
      <c r="IT2" s="683"/>
      <c r="IU2" s="683"/>
      <c r="IV2" s="683"/>
      <c r="IW2" s="683"/>
      <c r="IX2" s="683"/>
      <c r="IY2" s="683"/>
    </row>
    <row r="3" spans="2:259" x14ac:dyDescent="0.3">
      <c r="E3" s="303"/>
      <c r="F3" s="304"/>
      <c r="G3" s="304"/>
      <c r="H3" s="304"/>
      <c r="I3" s="304"/>
      <c r="J3" s="673" t="s">
        <v>230</v>
      </c>
      <c r="K3" s="673"/>
      <c r="L3" s="673"/>
      <c r="M3" s="673"/>
      <c r="N3" s="673"/>
      <c r="O3" s="673"/>
      <c r="P3" s="673"/>
      <c r="Q3" s="673"/>
      <c r="R3" s="673"/>
      <c r="S3" s="673"/>
      <c r="T3" s="305"/>
      <c r="BT3" s="8"/>
      <c r="EO3" s="683"/>
      <c r="EP3" s="683"/>
      <c r="EQ3" s="683"/>
      <c r="ER3" s="683"/>
      <c r="ES3" s="683"/>
      <c r="ET3" s="683"/>
      <c r="EU3" s="683"/>
      <c r="EV3" s="683"/>
      <c r="EW3" s="683"/>
      <c r="EX3" s="683"/>
      <c r="EY3" s="683"/>
      <c r="EZ3" s="683"/>
      <c r="FA3" s="683"/>
      <c r="FB3" s="683"/>
      <c r="FC3" s="683"/>
      <c r="FD3" s="683"/>
      <c r="FE3" s="683"/>
      <c r="FF3" s="683"/>
      <c r="FG3" s="683"/>
      <c r="FH3" s="683"/>
      <c r="FI3" s="683"/>
      <c r="FJ3" s="683"/>
      <c r="FK3" s="683"/>
      <c r="FL3" s="683"/>
      <c r="FM3" s="683"/>
      <c r="FN3" s="683"/>
      <c r="FO3" s="683"/>
      <c r="FP3" s="683"/>
      <c r="FQ3" s="683"/>
      <c r="FR3" s="683"/>
      <c r="FS3" s="683"/>
      <c r="FT3" s="683"/>
      <c r="FU3" s="683"/>
      <c r="FV3" s="683"/>
      <c r="FW3" s="683"/>
      <c r="FX3" s="683"/>
      <c r="FY3" s="683"/>
      <c r="FZ3" s="683"/>
      <c r="GA3" s="683"/>
      <c r="GB3" s="683"/>
      <c r="GC3" s="683"/>
      <c r="GD3" s="683"/>
      <c r="GE3" s="683"/>
      <c r="GF3" s="683"/>
      <c r="GG3" s="683"/>
      <c r="GH3" s="683"/>
      <c r="GI3" s="683"/>
      <c r="GJ3" s="683"/>
      <c r="GK3" s="683"/>
      <c r="GL3" s="683"/>
      <c r="GM3" s="683"/>
      <c r="GN3" s="683"/>
      <c r="GO3" s="683"/>
      <c r="GP3" s="683"/>
      <c r="GQ3" s="683"/>
      <c r="GR3" s="683"/>
      <c r="GS3" s="683"/>
      <c r="GT3" s="683"/>
      <c r="GU3" s="683"/>
      <c r="GV3" s="683"/>
      <c r="GW3" s="683"/>
      <c r="GX3" s="683"/>
      <c r="GY3" s="683"/>
      <c r="GZ3" s="683"/>
      <c r="HA3" s="683"/>
      <c r="HB3" s="683"/>
      <c r="HC3" s="683"/>
      <c r="HD3" s="683"/>
      <c r="HE3" s="683"/>
      <c r="HF3" s="683"/>
      <c r="HG3" s="683"/>
      <c r="HH3" s="683"/>
      <c r="HI3" s="683"/>
      <c r="HJ3" s="683"/>
      <c r="HK3" s="683"/>
      <c r="HL3" s="683"/>
      <c r="HM3" s="683"/>
      <c r="HN3" s="683"/>
      <c r="HO3" s="683"/>
      <c r="HP3" s="683"/>
      <c r="HQ3" s="683"/>
      <c r="HR3" s="683"/>
      <c r="HS3" s="683"/>
      <c r="HT3" s="683"/>
      <c r="HU3" s="683"/>
      <c r="HV3" s="683"/>
      <c r="HW3" s="683"/>
      <c r="HX3" s="683"/>
      <c r="HY3" s="683"/>
      <c r="HZ3" s="683"/>
      <c r="IA3" s="683"/>
      <c r="IB3" s="683"/>
      <c r="IC3" s="683"/>
      <c r="ID3" s="683"/>
      <c r="IE3" s="683"/>
      <c r="IF3" s="683"/>
      <c r="IG3" s="683"/>
      <c r="IH3" s="683"/>
      <c r="II3" s="683"/>
      <c r="IJ3" s="683"/>
      <c r="IK3" s="683"/>
      <c r="IL3" s="683"/>
      <c r="IM3" s="683"/>
      <c r="IN3" s="683"/>
      <c r="IO3" s="683"/>
      <c r="IP3" s="683"/>
      <c r="IQ3" s="683"/>
      <c r="IR3" s="683"/>
      <c r="IS3" s="683"/>
      <c r="IT3" s="683"/>
      <c r="IU3" s="683"/>
      <c r="IV3" s="683"/>
      <c r="IW3" s="683"/>
      <c r="IX3" s="683"/>
      <c r="IY3" s="683"/>
    </row>
    <row r="4" spans="2:259" x14ac:dyDescent="0.3">
      <c r="E4" s="303"/>
      <c r="F4" s="306"/>
      <c r="G4" s="306"/>
      <c r="H4" s="306"/>
      <c r="I4" s="306"/>
      <c r="J4" s="673" t="s">
        <v>18</v>
      </c>
      <c r="K4" s="673"/>
      <c r="L4" s="673"/>
      <c r="M4" s="673"/>
      <c r="N4" s="673"/>
      <c r="O4" s="673"/>
      <c r="P4" s="673"/>
      <c r="Q4" s="673"/>
      <c r="R4" s="673"/>
      <c r="S4" s="673"/>
      <c r="T4" s="305"/>
      <c r="BT4" s="8"/>
      <c r="EO4" s="683"/>
      <c r="EP4" s="683"/>
      <c r="EQ4" s="683"/>
      <c r="ER4" s="683"/>
      <c r="ES4" s="683"/>
      <c r="ET4" s="683"/>
      <c r="EU4" s="683"/>
      <c r="EV4" s="683"/>
      <c r="EW4" s="683"/>
      <c r="EX4" s="683"/>
      <c r="EY4" s="683"/>
      <c r="EZ4" s="683"/>
      <c r="FA4" s="683"/>
      <c r="FB4" s="683"/>
      <c r="FC4" s="683"/>
      <c r="FD4" s="683"/>
      <c r="FE4" s="683"/>
      <c r="FF4" s="683"/>
      <c r="FG4" s="683"/>
      <c r="FH4" s="683"/>
      <c r="FI4" s="683"/>
      <c r="FJ4" s="683"/>
      <c r="FK4" s="683"/>
      <c r="FL4" s="683"/>
      <c r="FM4" s="683"/>
      <c r="FN4" s="683"/>
      <c r="FO4" s="683"/>
      <c r="FP4" s="683"/>
      <c r="FQ4" s="683"/>
      <c r="FR4" s="683"/>
      <c r="FS4" s="683"/>
      <c r="FT4" s="683"/>
      <c r="FU4" s="683"/>
      <c r="FV4" s="683"/>
      <c r="FW4" s="683"/>
      <c r="FX4" s="683"/>
      <c r="FY4" s="683"/>
      <c r="FZ4" s="683"/>
      <c r="GA4" s="683"/>
      <c r="GB4" s="683"/>
      <c r="GC4" s="683"/>
      <c r="GD4" s="683"/>
      <c r="GE4" s="683"/>
      <c r="GF4" s="683"/>
      <c r="GG4" s="683"/>
      <c r="GH4" s="683"/>
      <c r="GI4" s="683"/>
      <c r="GJ4" s="683"/>
      <c r="GK4" s="683"/>
      <c r="GL4" s="683"/>
      <c r="GM4" s="683"/>
      <c r="GN4" s="683"/>
      <c r="GO4" s="683"/>
      <c r="GP4" s="683"/>
      <c r="GQ4" s="683"/>
      <c r="GR4" s="683"/>
      <c r="GS4" s="683"/>
      <c r="GT4" s="683"/>
      <c r="GU4" s="683"/>
      <c r="GV4" s="683"/>
      <c r="GW4" s="683"/>
      <c r="GX4" s="683"/>
      <c r="GY4" s="683"/>
      <c r="GZ4" s="683"/>
      <c r="HA4" s="683"/>
      <c r="HB4" s="683"/>
      <c r="HC4" s="683"/>
      <c r="HD4" s="683"/>
      <c r="HE4" s="683"/>
      <c r="HF4" s="683"/>
      <c r="HG4" s="683"/>
      <c r="HH4" s="683"/>
      <c r="HI4" s="683"/>
      <c r="HJ4" s="683"/>
      <c r="HK4" s="683"/>
      <c r="HL4" s="683"/>
      <c r="HM4" s="683"/>
      <c r="HN4" s="683"/>
      <c r="HO4" s="683"/>
      <c r="HP4" s="683"/>
      <c r="HQ4" s="683"/>
      <c r="HR4" s="683"/>
      <c r="HS4" s="683"/>
      <c r="HT4" s="683"/>
      <c r="HU4" s="683"/>
      <c r="HV4" s="683"/>
      <c r="HW4" s="683"/>
      <c r="HX4" s="683"/>
      <c r="HY4" s="683"/>
      <c r="HZ4" s="683"/>
      <c r="IA4" s="683"/>
      <c r="IB4" s="683"/>
      <c r="IC4" s="683"/>
      <c r="ID4" s="683"/>
      <c r="IE4" s="683"/>
      <c r="IF4" s="683"/>
      <c r="IG4" s="683"/>
      <c r="IH4" s="683"/>
      <c r="II4" s="683"/>
      <c r="IJ4" s="683"/>
      <c r="IK4" s="683"/>
      <c r="IL4" s="683"/>
      <c r="IM4" s="683"/>
      <c r="IN4" s="683"/>
      <c r="IO4" s="683"/>
      <c r="IP4" s="683"/>
      <c r="IQ4" s="683"/>
      <c r="IR4" s="683"/>
      <c r="IS4" s="683"/>
      <c r="IT4" s="683"/>
      <c r="IU4" s="683"/>
      <c r="IV4" s="683"/>
      <c r="IW4" s="683"/>
      <c r="IX4" s="683"/>
      <c r="IY4" s="683"/>
    </row>
    <row r="5" spans="2:259" ht="7" customHeight="1" x14ac:dyDescent="0.3">
      <c r="D5" s="7"/>
      <c r="E5" s="307"/>
      <c r="F5" s="308"/>
      <c r="G5" s="308"/>
      <c r="H5" s="308"/>
      <c r="I5" s="308"/>
      <c r="J5" s="308"/>
      <c r="K5" s="308"/>
      <c r="L5" s="308"/>
      <c r="M5" s="308"/>
      <c r="N5" s="308"/>
      <c r="O5" s="308"/>
      <c r="P5" s="308"/>
      <c r="Q5" s="308"/>
      <c r="R5" s="308"/>
      <c r="S5" s="308"/>
      <c r="T5" s="309"/>
      <c r="BT5" s="8"/>
      <c r="EO5" s="683"/>
      <c r="EP5" s="683"/>
      <c r="EQ5" s="683"/>
      <c r="ER5" s="683"/>
      <c r="ES5" s="683"/>
      <c r="ET5" s="683"/>
      <c r="EU5" s="683"/>
      <c r="EV5" s="683"/>
      <c r="EW5" s="683"/>
      <c r="EX5" s="683"/>
      <c r="EY5" s="683"/>
      <c r="EZ5" s="683"/>
      <c r="FA5" s="683"/>
      <c r="FB5" s="683"/>
      <c r="FC5" s="683"/>
      <c r="FD5" s="683"/>
      <c r="FE5" s="683"/>
      <c r="FF5" s="683"/>
      <c r="FG5" s="683"/>
      <c r="FH5" s="683"/>
      <c r="FI5" s="683"/>
      <c r="FJ5" s="683"/>
      <c r="FK5" s="683"/>
      <c r="FL5" s="683"/>
      <c r="FM5" s="683"/>
      <c r="FN5" s="683"/>
      <c r="FO5" s="683"/>
      <c r="FP5" s="683"/>
      <c r="FQ5" s="683"/>
      <c r="FR5" s="683"/>
      <c r="FS5" s="683"/>
      <c r="FT5" s="683"/>
      <c r="FU5" s="683"/>
      <c r="FV5" s="683"/>
      <c r="FW5" s="683"/>
      <c r="FX5" s="683"/>
      <c r="FY5" s="683"/>
      <c r="FZ5" s="683"/>
      <c r="GA5" s="683"/>
      <c r="GB5" s="683"/>
      <c r="GC5" s="683"/>
      <c r="GD5" s="683"/>
      <c r="GE5" s="683"/>
      <c r="GF5" s="683"/>
      <c r="GG5" s="683"/>
      <c r="GH5" s="683"/>
      <c r="GI5" s="683"/>
      <c r="GJ5" s="683"/>
      <c r="GK5" s="683"/>
      <c r="GL5" s="683"/>
      <c r="GM5" s="683"/>
      <c r="GN5" s="683"/>
      <c r="GO5" s="683"/>
      <c r="GP5" s="683"/>
      <c r="GQ5" s="683"/>
      <c r="GR5" s="683"/>
      <c r="GS5" s="683"/>
      <c r="GT5" s="683"/>
      <c r="GU5" s="683"/>
      <c r="GV5" s="683"/>
      <c r="GW5" s="683"/>
      <c r="GX5" s="683"/>
      <c r="GY5" s="683"/>
      <c r="GZ5" s="683"/>
      <c r="HA5" s="683"/>
      <c r="HB5" s="683"/>
      <c r="HC5" s="683"/>
      <c r="HD5" s="683"/>
      <c r="HE5" s="683"/>
      <c r="HF5" s="683"/>
      <c r="HG5" s="683"/>
      <c r="HH5" s="683"/>
      <c r="HI5" s="683"/>
      <c r="HJ5" s="683"/>
      <c r="HK5" s="683"/>
      <c r="HL5" s="683"/>
      <c r="HM5" s="683"/>
      <c r="HN5" s="683"/>
      <c r="HO5" s="683"/>
      <c r="HP5" s="683"/>
      <c r="HQ5" s="683"/>
      <c r="HR5" s="683"/>
      <c r="HS5" s="683"/>
      <c r="HT5" s="683"/>
      <c r="HU5" s="683"/>
      <c r="HV5" s="683"/>
      <c r="HW5" s="683"/>
      <c r="HX5" s="683"/>
      <c r="HY5" s="683"/>
      <c r="HZ5" s="683"/>
      <c r="IA5" s="683"/>
      <c r="IB5" s="683"/>
      <c r="IC5" s="683"/>
      <c r="ID5" s="683"/>
      <c r="IE5" s="683"/>
      <c r="IF5" s="683"/>
      <c r="IG5" s="683"/>
      <c r="IH5" s="683"/>
      <c r="II5" s="683"/>
      <c r="IJ5" s="683"/>
      <c r="IK5" s="683"/>
      <c r="IL5" s="683"/>
      <c r="IM5" s="683"/>
      <c r="IN5" s="683"/>
      <c r="IO5" s="683"/>
      <c r="IP5" s="683"/>
      <c r="IQ5" s="683"/>
      <c r="IR5" s="683"/>
      <c r="IS5" s="683"/>
      <c r="IT5" s="683"/>
      <c r="IU5" s="683"/>
      <c r="IV5" s="683"/>
      <c r="IW5" s="683"/>
      <c r="IX5" s="683"/>
      <c r="IY5" s="683"/>
    </row>
    <row r="6" spans="2:259" x14ac:dyDescent="0.3">
      <c r="B6" s="10"/>
      <c r="BT6" s="8"/>
      <c r="EO6" s="684"/>
      <c r="EP6" s="684"/>
      <c r="EQ6" s="684"/>
      <c r="ER6" s="684"/>
      <c r="ES6" s="684"/>
      <c r="ET6" s="684"/>
      <c r="EU6" s="684"/>
      <c r="EV6" s="684"/>
      <c r="EW6" s="684"/>
      <c r="EX6" s="684"/>
      <c r="EY6" s="684"/>
      <c r="EZ6" s="684"/>
      <c r="FA6" s="684"/>
      <c r="FB6" s="684"/>
      <c r="FC6" s="684"/>
      <c r="FD6" s="684"/>
      <c r="FE6" s="684"/>
      <c r="FF6" s="684"/>
      <c r="FG6" s="684"/>
      <c r="FH6" s="684"/>
      <c r="FI6" s="684"/>
      <c r="FJ6" s="684"/>
      <c r="FK6" s="684"/>
      <c r="FL6" s="684"/>
      <c r="FM6" s="684"/>
      <c r="FN6" s="684"/>
      <c r="FO6" s="684"/>
      <c r="FP6" s="684"/>
      <c r="FQ6" s="684"/>
      <c r="FR6" s="684"/>
      <c r="FS6" s="684"/>
      <c r="FT6" s="684"/>
      <c r="FU6" s="684"/>
      <c r="FV6" s="684"/>
      <c r="FW6" s="684"/>
      <c r="FX6" s="684"/>
      <c r="FY6" s="684"/>
      <c r="FZ6" s="684"/>
      <c r="GA6" s="684"/>
      <c r="GB6" s="684"/>
      <c r="GC6" s="684"/>
      <c r="GD6" s="684"/>
      <c r="GE6" s="684"/>
      <c r="GF6" s="684"/>
      <c r="GG6" s="684"/>
      <c r="GH6" s="684"/>
      <c r="GI6" s="684"/>
      <c r="GJ6" s="684"/>
      <c r="GK6" s="684"/>
      <c r="GL6" s="684"/>
      <c r="GM6" s="684"/>
      <c r="GN6" s="684"/>
      <c r="GO6" s="684"/>
      <c r="GP6" s="684"/>
      <c r="GQ6" s="684"/>
      <c r="GR6" s="684"/>
      <c r="GS6" s="684"/>
      <c r="GT6" s="684"/>
      <c r="GU6" s="684"/>
      <c r="GV6" s="684"/>
      <c r="GW6" s="684"/>
      <c r="GX6" s="684"/>
      <c r="GY6" s="684"/>
      <c r="GZ6" s="684"/>
      <c r="HA6" s="684"/>
      <c r="HB6" s="684"/>
      <c r="HC6" s="684"/>
      <c r="HD6" s="684"/>
      <c r="HE6" s="684"/>
      <c r="HF6" s="684"/>
      <c r="HG6" s="684"/>
      <c r="HH6" s="684"/>
      <c r="HI6" s="684"/>
      <c r="HJ6" s="684"/>
      <c r="HK6" s="684"/>
      <c r="HL6" s="684"/>
      <c r="HM6" s="684"/>
      <c r="HN6" s="684"/>
      <c r="HO6" s="684"/>
      <c r="HP6" s="684"/>
      <c r="HQ6" s="684"/>
      <c r="HR6" s="684"/>
      <c r="HS6" s="684"/>
      <c r="HT6" s="684"/>
      <c r="HU6" s="684"/>
      <c r="HV6" s="684"/>
      <c r="HW6" s="684"/>
      <c r="HX6" s="684"/>
      <c r="HY6" s="684"/>
      <c r="HZ6" s="684"/>
      <c r="IA6" s="684"/>
      <c r="IB6" s="684"/>
      <c r="IC6" s="684"/>
      <c r="ID6" s="684"/>
      <c r="IE6" s="684"/>
      <c r="IF6" s="684"/>
      <c r="IG6" s="684"/>
      <c r="IH6" s="684"/>
      <c r="II6" s="684"/>
      <c r="IJ6" s="684"/>
      <c r="IK6" s="684"/>
      <c r="IL6" s="684"/>
      <c r="IM6" s="684"/>
      <c r="IN6" s="684"/>
      <c r="IO6" s="684"/>
      <c r="IP6" s="684"/>
      <c r="IQ6" s="684"/>
      <c r="IR6" s="684"/>
      <c r="IS6" s="684"/>
      <c r="IT6" s="684"/>
      <c r="IU6" s="684"/>
      <c r="IV6" s="684"/>
      <c r="IW6" s="684"/>
      <c r="IX6" s="684"/>
      <c r="IY6" s="684"/>
    </row>
    <row r="7" spans="2:259" s="11" customFormat="1" ht="14.5" customHeight="1" x14ac:dyDescent="0.3">
      <c r="B7" s="679" t="s">
        <v>243</v>
      </c>
      <c r="C7" s="681" t="s">
        <v>244</v>
      </c>
      <c r="D7" s="681" t="s">
        <v>10</v>
      </c>
      <c r="E7" s="324" t="s">
        <v>231</v>
      </c>
      <c r="F7" s="324"/>
      <c r="G7" s="324"/>
      <c r="H7" s="324"/>
      <c r="I7" s="324"/>
      <c r="J7" s="324"/>
      <c r="K7" s="324"/>
      <c r="L7" s="324"/>
      <c r="M7" s="324"/>
      <c r="N7" s="324"/>
      <c r="O7" s="324"/>
      <c r="P7" s="324"/>
      <c r="Q7" s="324"/>
      <c r="R7" s="324"/>
      <c r="S7" s="324"/>
      <c r="T7" s="324"/>
      <c r="U7" s="324"/>
      <c r="V7" s="324"/>
      <c r="W7" s="324"/>
      <c r="X7" s="324"/>
      <c r="Y7" s="324"/>
      <c r="Z7" s="324" t="s">
        <v>232</v>
      </c>
      <c r="AA7" s="324"/>
      <c r="AB7" s="324"/>
      <c r="AC7" s="324"/>
      <c r="AD7" s="324"/>
      <c r="AE7" s="324"/>
      <c r="AF7" s="324"/>
      <c r="AG7" s="324"/>
      <c r="AH7" s="324"/>
      <c r="AI7" s="324"/>
      <c r="AJ7" s="324"/>
      <c r="AK7" s="324"/>
      <c r="AL7" s="324"/>
      <c r="AM7" s="324"/>
      <c r="AN7" s="324"/>
      <c r="AO7" s="324"/>
      <c r="AP7" s="324"/>
      <c r="AQ7" s="324"/>
      <c r="AR7" s="324"/>
      <c r="AS7" s="324"/>
      <c r="AT7" s="324"/>
      <c r="AU7" s="324"/>
      <c r="AV7" s="324"/>
      <c r="AW7" s="324" t="s">
        <v>233</v>
      </c>
      <c r="AX7" s="324"/>
      <c r="AY7" s="324"/>
      <c r="AZ7" s="324"/>
      <c r="BA7" s="324"/>
      <c r="BB7" s="324"/>
      <c r="BC7" s="324"/>
      <c r="BD7" s="324"/>
      <c r="BE7" s="324"/>
      <c r="BF7" s="324"/>
      <c r="BG7" s="324"/>
      <c r="BH7" s="324"/>
      <c r="BI7" s="324"/>
      <c r="BJ7" s="324"/>
      <c r="BK7" s="324"/>
      <c r="BL7" s="324"/>
      <c r="BM7" s="324"/>
      <c r="BN7" s="324"/>
      <c r="BO7" s="324"/>
      <c r="BP7" s="324"/>
      <c r="BQ7" s="324"/>
      <c r="BR7" s="324" t="s">
        <v>234</v>
      </c>
      <c r="BS7" s="324"/>
      <c r="BT7" s="324"/>
      <c r="BU7" s="324"/>
      <c r="BV7" s="324"/>
      <c r="BW7" s="324"/>
      <c r="BX7" s="324"/>
      <c r="BY7" s="324"/>
      <c r="BZ7" s="324"/>
      <c r="CA7" s="324"/>
      <c r="CB7" s="324"/>
      <c r="CC7" s="324"/>
      <c r="CD7" s="324"/>
      <c r="CE7" s="324"/>
      <c r="CF7" s="324"/>
      <c r="CG7" s="324"/>
      <c r="CH7" s="324"/>
      <c r="CI7" s="324"/>
      <c r="CJ7" s="324"/>
      <c r="CK7" s="324"/>
      <c r="CL7" s="324"/>
      <c r="CM7" s="324"/>
      <c r="CN7" s="324" t="s">
        <v>235</v>
      </c>
      <c r="CO7" s="324"/>
      <c r="CP7" s="324"/>
      <c r="CQ7" s="324"/>
      <c r="CR7" s="324"/>
      <c r="CS7" s="324"/>
      <c r="CT7" s="324"/>
      <c r="CU7" s="324"/>
      <c r="CV7" s="324"/>
      <c r="CW7" s="324"/>
      <c r="CX7" s="324"/>
      <c r="CY7" s="324"/>
      <c r="CZ7" s="324"/>
      <c r="DA7" s="324"/>
      <c r="DB7" s="324"/>
      <c r="DC7" s="324"/>
      <c r="DD7" s="324"/>
      <c r="DE7" s="324"/>
      <c r="DF7" s="324"/>
      <c r="DG7" s="324"/>
      <c r="DH7" s="324"/>
      <c r="DI7" s="324"/>
      <c r="DJ7" s="324" t="s">
        <v>236</v>
      </c>
      <c r="DK7" s="324"/>
      <c r="DL7" s="324"/>
      <c r="DM7" s="324"/>
      <c r="DN7" s="324"/>
      <c r="DO7" s="324"/>
      <c r="DP7" s="324"/>
      <c r="DQ7" s="324"/>
      <c r="DR7" s="324"/>
      <c r="DS7" s="324"/>
      <c r="DT7" s="324"/>
      <c r="DU7" s="324"/>
      <c r="DV7" s="324"/>
      <c r="DW7" s="324"/>
      <c r="DX7" s="324"/>
      <c r="DY7" s="324"/>
      <c r="DZ7" s="324"/>
      <c r="EA7" s="324"/>
      <c r="EB7" s="324"/>
      <c r="EC7" s="324"/>
      <c r="ED7" s="324"/>
      <c r="EE7" s="324" t="s">
        <v>237</v>
      </c>
      <c r="EF7" s="324"/>
      <c r="EG7" s="324"/>
      <c r="EH7" s="324"/>
      <c r="EI7" s="324"/>
      <c r="EJ7" s="324"/>
      <c r="EK7" s="324"/>
      <c r="EL7" s="324"/>
      <c r="EM7" s="324"/>
      <c r="EN7" s="324"/>
      <c r="EO7" s="324"/>
      <c r="EP7" s="324"/>
      <c r="EQ7" s="324"/>
      <c r="ER7" s="324"/>
      <c r="ES7" s="324"/>
      <c r="ET7" s="324"/>
      <c r="EU7" s="324"/>
      <c r="EV7" s="324"/>
      <c r="EW7" s="324"/>
      <c r="EX7" s="324"/>
      <c r="EY7" s="324"/>
      <c r="EZ7" s="324"/>
      <c r="FA7" s="324"/>
      <c r="FB7" s="324" t="s">
        <v>238</v>
      </c>
      <c r="FC7" s="324"/>
      <c r="FD7" s="324"/>
      <c r="FE7" s="324"/>
      <c r="FF7" s="324"/>
      <c r="FG7" s="324"/>
      <c r="FH7" s="324"/>
      <c r="FI7" s="324"/>
      <c r="FJ7" s="324"/>
      <c r="FK7" s="324"/>
      <c r="FL7" s="324"/>
      <c r="FM7" s="324"/>
      <c r="FN7" s="324"/>
      <c r="FO7" s="324"/>
      <c r="FP7" s="324"/>
      <c r="FQ7" s="324"/>
      <c r="FR7" s="324"/>
      <c r="FS7" s="324"/>
      <c r="FT7" s="324"/>
      <c r="FU7" s="324"/>
      <c r="FV7" s="324"/>
      <c r="FW7" s="324"/>
      <c r="FX7" s="324" t="s">
        <v>239</v>
      </c>
      <c r="FY7" s="324"/>
      <c r="FZ7" s="324"/>
      <c r="GA7" s="324"/>
      <c r="GB7" s="324"/>
      <c r="GC7" s="324"/>
      <c r="GD7" s="324"/>
      <c r="GE7" s="324"/>
      <c r="GF7" s="324"/>
      <c r="GG7" s="324"/>
      <c r="GH7" s="324"/>
      <c r="GI7" s="324"/>
      <c r="GJ7" s="324"/>
      <c r="GK7" s="324"/>
      <c r="GL7" s="324"/>
      <c r="GM7" s="324"/>
      <c r="GN7" s="324"/>
      <c r="GO7" s="324"/>
      <c r="GP7" s="324"/>
      <c r="GQ7" s="324"/>
      <c r="GR7" s="324"/>
      <c r="GS7" s="324"/>
      <c r="GT7" s="324" t="s">
        <v>240</v>
      </c>
      <c r="GU7" s="324"/>
      <c r="GV7" s="324"/>
      <c r="GW7" s="324"/>
      <c r="GX7" s="324"/>
      <c r="GY7" s="324"/>
      <c r="GZ7" s="324"/>
      <c r="HA7" s="324"/>
      <c r="HB7" s="324"/>
      <c r="HC7" s="324"/>
      <c r="HD7" s="324"/>
      <c r="HE7" s="324"/>
      <c r="HF7" s="324"/>
      <c r="HG7" s="324"/>
      <c r="HH7" s="324"/>
      <c r="HI7" s="324"/>
      <c r="HJ7" s="324"/>
      <c r="HK7" s="324"/>
      <c r="HL7" s="324"/>
      <c r="HM7" s="324"/>
      <c r="HN7" s="324"/>
      <c r="HO7" s="324"/>
      <c r="HP7" s="324" t="s">
        <v>241</v>
      </c>
      <c r="HQ7" s="324"/>
      <c r="HR7" s="324"/>
      <c r="HS7" s="324"/>
      <c r="HT7" s="324"/>
      <c r="HU7" s="324"/>
      <c r="HV7" s="324"/>
      <c r="HW7" s="324"/>
      <c r="HX7" s="324"/>
      <c r="HY7" s="324"/>
      <c r="HZ7" s="324"/>
      <c r="IA7" s="324"/>
      <c r="IB7" s="324"/>
      <c r="IC7" s="324"/>
      <c r="ID7" s="324"/>
      <c r="IE7" s="324"/>
      <c r="IF7" s="324"/>
      <c r="IG7" s="324"/>
      <c r="IH7" s="324"/>
      <c r="II7" s="324"/>
      <c r="IJ7" s="324"/>
      <c r="IK7" s="324" t="s">
        <v>242</v>
      </c>
      <c r="IL7" s="324"/>
      <c r="IM7" s="324"/>
      <c r="IN7" s="324"/>
      <c r="IO7" s="324"/>
      <c r="IP7" s="324"/>
      <c r="IQ7" s="324"/>
      <c r="IR7" s="324"/>
      <c r="IS7" s="324"/>
      <c r="IT7" s="324"/>
      <c r="IU7" s="324"/>
      <c r="IV7" s="324"/>
      <c r="IW7" s="324"/>
      <c r="IX7" s="324"/>
      <c r="IY7" s="325"/>
    </row>
    <row r="8" spans="2:259" s="12" customFormat="1" x14ac:dyDescent="0.3">
      <c r="B8" s="680"/>
      <c r="C8" s="682"/>
      <c r="D8" s="682"/>
      <c r="E8" s="686"/>
      <c r="F8" s="686"/>
      <c r="G8" s="686"/>
      <c r="H8" s="686"/>
      <c r="I8" s="686"/>
      <c r="J8" s="685">
        <v>7</v>
      </c>
      <c r="K8" s="686"/>
      <c r="L8" s="686"/>
      <c r="M8" s="686"/>
      <c r="N8" s="686"/>
      <c r="O8" s="685">
        <v>14</v>
      </c>
      <c r="P8" s="686"/>
      <c r="Q8" s="686"/>
      <c r="R8" s="686"/>
      <c r="S8" s="686"/>
      <c r="T8" s="685">
        <v>21</v>
      </c>
      <c r="U8" s="686"/>
      <c r="V8" s="686"/>
      <c r="W8" s="686"/>
      <c r="X8" s="686"/>
      <c r="Y8" s="685">
        <v>28</v>
      </c>
      <c r="Z8" s="686"/>
      <c r="AA8" s="686"/>
      <c r="AB8" s="686"/>
      <c r="AC8" s="686"/>
      <c r="AD8" s="685">
        <v>7</v>
      </c>
      <c r="AE8" s="686"/>
      <c r="AF8" s="686"/>
      <c r="AG8" s="686"/>
      <c r="AH8" s="686"/>
      <c r="AI8" s="685">
        <v>14</v>
      </c>
      <c r="AJ8" s="686"/>
      <c r="AK8" s="686"/>
      <c r="AL8" s="686"/>
      <c r="AM8" s="686"/>
      <c r="AN8" s="685">
        <v>21</v>
      </c>
      <c r="AO8" s="686"/>
      <c r="AP8" s="686"/>
      <c r="AQ8" s="686"/>
      <c r="AR8" s="686"/>
      <c r="AS8" s="685">
        <v>28</v>
      </c>
      <c r="AT8" s="686"/>
      <c r="AU8" s="686"/>
      <c r="AV8" s="686"/>
      <c r="AW8" s="686"/>
      <c r="AX8" s="685">
        <v>4</v>
      </c>
      <c r="AY8" s="686"/>
      <c r="AZ8" s="686"/>
      <c r="BA8" s="686"/>
      <c r="BB8" s="686"/>
      <c r="BC8" s="685">
        <v>11</v>
      </c>
      <c r="BD8" s="686"/>
      <c r="BE8" s="686"/>
      <c r="BF8" s="686"/>
      <c r="BG8" s="686"/>
      <c r="BH8" s="685">
        <v>18</v>
      </c>
      <c r="BI8" s="686"/>
      <c r="BJ8" s="686"/>
      <c r="BK8" s="686"/>
      <c r="BL8" s="686"/>
      <c r="BM8" s="685">
        <v>25</v>
      </c>
      <c r="BN8" s="686"/>
      <c r="BO8" s="686"/>
      <c r="BP8" s="686"/>
      <c r="BQ8" s="686"/>
      <c r="BR8" s="685">
        <v>2</v>
      </c>
      <c r="BS8" s="686"/>
      <c r="BT8" s="686"/>
      <c r="BU8" s="686"/>
      <c r="BV8" s="686"/>
      <c r="BW8" s="685">
        <v>9</v>
      </c>
      <c r="BX8" s="686"/>
      <c r="BY8" s="686"/>
      <c r="BZ8" s="686"/>
      <c r="CA8" s="686"/>
      <c r="CB8" s="685">
        <v>16</v>
      </c>
      <c r="CC8" s="686"/>
      <c r="CD8" s="686"/>
      <c r="CE8" s="686"/>
      <c r="CF8" s="686"/>
      <c r="CG8" s="685">
        <v>23</v>
      </c>
      <c r="CH8" s="686"/>
      <c r="CI8" s="686"/>
      <c r="CJ8" s="686"/>
      <c r="CK8" s="686"/>
      <c r="CL8" s="685">
        <v>30</v>
      </c>
      <c r="CM8" s="686"/>
      <c r="CN8" s="686"/>
      <c r="CO8" s="686"/>
      <c r="CP8" s="686"/>
      <c r="CQ8" s="685">
        <v>6</v>
      </c>
      <c r="CR8" s="686"/>
      <c r="CS8" s="686"/>
      <c r="CT8" s="686"/>
      <c r="CU8" s="686"/>
      <c r="CV8" s="685">
        <v>13</v>
      </c>
      <c r="CW8" s="686"/>
      <c r="CX8" s="686"/>
      <c r="CY8" s="686"/>
      <c r="CZ8" s="686"/>
      <c r="DA8" s="685">
        <v>20</v>
      </c>
      <c r="DB8" s="686"/>
      <c r="DC8" s="686"/>
      <c r="DD8" s="686"/>
      <c r="DE8" s="686"/>
      <c r="DF8" s="685">
        <v>27</v>
      </c>
      <c r="DG8" s="686"/>
      <c r="DH8" s="686"/>
      <c r="DI8" s="686"/>
      <c r="DJ8" s="686"/>
      <c r="DK8" s="685">
        <v>4</v>
      </c>
      <c r="DL8" s="686"/>
      <c r="DM8" s="686"/>
      <c r="DN8" s="686"/>
      <c r="DO8" s="686"/>
      <c r="DP8" s="685">
        <v>11</v>
      </c>
      <c r="DQ8" s="686"/>
      <c r="DR8" s="686"/>
      <c r="DS8" s="686"/>
      <c r="DT8" s="686"/>
      <c r="DU8" s="685">
        <v>18</v>
      </c>
      <c r="DV8" s="686"/>
      <c r="DW8" s="686"/>
      <c r="DX8" s="686"/>
      <c r="DY8" s="686"/>
      <c r="DZ8" s="685">
        <v>25</v>
      </c>
      <c r="EA8" s="686"/>
      <c r="EB8" s="686"/>
      <c r="EC8" s="686"/>
      <c r="ED8" s="686"/>
      <c r="EE8" s="685">
        <v>1</v>
      </c>
      <c r="EF8" s="686"/>
      <c r="EG8" s="686"/>
      <c r="EH8" s="686"/>
      <c r="EI8" s="686"/>
      <c r="EJ8" s="685">
        <v>8</v>
      </c>
      <c r="EK8" s="686"/>
      <c r="EL8" s="686"/>
      <c r="EM8" s="686"/>
      <c r="EN8" s="686"/>
      <c r="EO8" s="685">
        <v>15</v>
      </c>
      <c r="EP8" s="686"/>
      <c r="EQ8" s="686"/>
      <c r="ER8" s="686"/>
      <c r="ES8" s="686"/>
      <c r="ET8" s="685">
        <v>22</v>
      </c>
      <c r="EU8" s="686"/>
      <c r="EV8" s="686"/>
      <c r="EW8" s="686"/>
      <c r="EX8" s="686"/>
      <c r="EY8" s="685">
        <v>29</v>
      </c>
      <c r="EZ8" s="686"/>
      <c r="FA8" s="686"/>
      <c r="FB8" s="686"/>
      <c r="FC8" s="686"/>
      <c r="FD8" s="685">
        <v>5</v>
      </c>
      <c r="FE8" s="686"/>
      <c r="FF8" s="686"/>
      <c r="FG8" s="686"/>
      <c r="FH8" s="686"/>
      <c r="FI8" s="685">
        <v>12</v>
      </c>
      <c r="FJ8" s="686"/>
      <c r="FK8" s="686"/>
      <c r="FL8" s="686"/>
      <c r="FM8" s="686"/>
      <c r="FN8" s="685">
        <v>19</v>
      </c>
      <c r="FO8" s="686"/>
      <c r="FP8" s="686"/>
      <c r="FQ8" s="686"/>
      <c r="FR8" s="686"/>
      <c r="FS8" s="685">
        <v>26</v>
      </c>
      <c r="FT8" s="686"/>
      <c r="FU8" s="686"/>
      <c r="FV8" s="686"/>
      <c r="FW8" s="686"/>
      <c r="FX8" s="685">
        <v>3</v>
      </c>
      <c r="FY8" s="686"/>
      <c r="FZ8" s="686"/>
      <c r="GA8" s="686"/>
      <c r="GB8" s="686"/>
      <c r="GC8" s="685">
        <v>10</v>
      </c>
      <c r="GD8" s="686"/>
      <c r="GE8" s="686"/>
      <c r="GF8" s="686"/>
      <c r="GG8" s="686"/>
      <c r="GH8" s="685">
        <v>17</v>
      </c>
      <c r="GI8" s="686"/>
      <c r="GJ8" s="686"/>
      <c r="GK8" s="686"/>
      <c r="GL8" s="686"/>
      <c r="GM8" s="685">
        <v>24</v>
      </c>
      <c r="GN8" s="686"/>
      <c r="GO8" s="686"/>
      <c r="GP8" s="686"/>
      <c r="GQ8" s="686"/>
      <c r="GR8" s="685">
        <v>31</v>
      </c>
      <c r="GS8" s="686"/>
      <c r="GT8" s="686"/>
      <c r="GU8" s="686"/>
      <c r="GV8" s="686"/>
      <c r="GW8" s="685">
        <v>7</v>
      </c>
      <c r="GX8" s="686"/>
      <c r="GY8" s="686"/>
      <c r="GZ8" s="686"/>
      <c r="HA8" s="686"/>
      <c r="HB8" s="685">
        <v>14</v>
      </c>
      <c r="HC8" s="686"/>
      <c r="HD8" s="686"/>
      <c r="HE8" s="686"/>
      <c r="HF8" s="686"/>
      <c r="HG8" s="685">
        <v>21</v>
      </c>
      <c r="HH8" s="686"/>
      <c r="HI8" s="686"/>
      <c r="HJ8" s="686"/>
      <c r="HK8" s="686"/>
      <c r="HL8" s="685">
        <v>28</v>
      </c>
      <c r="HM8" s="686"/>
      <c r="HN8" s="686"/>
      <c r="HO8" s="686"/>
      <c r="HP8" s="686"/>
      <c r="HQ8" s="685">
        <v>5</v>
      </c>
      <c r="HR8" s="686"/>
      <c r="HS8" s="686"/>
      <c r="HT8" s="686"/>
      <c r="HU8" s="686"/>
      <c r="HV8" s="685">
        <v>12</v>
      </c>
      <c r="HW8" s="686"/>
      <c r="HX8" s="686"/>
      <c r="HY8" s="686"/>
      <c r="HZ8" s="686"/>
      <c r="IA8" s="685">
        <v>19</v>
      </c>
      <c r="IB8" s="686"/>
      <c r="IC8" s="686"/>
      <c r="ID8" s="686"/>
      <c r="IE8" s="686"/>
      <c r="IF8" s="685">
        <v>26</v>
      </c>
      <c r="IG8" s="686"/>
      <c r="IH8" s="686"/>
      <c r="II8" s="686"/>
      <c r="IJ8" s="686"/>
      <c r="IK8" s="685">
        <v>2</v>
      </c>
      <c r="IL8" s="686"/>
      <c r="IM8" s="686"/>
      <c r="IN8" s="686"/>
      <c r="IO8" s="686"/>
      <c r="IP8" s="685">
        <v>9</v>
      </c>
      <c r="IQ8" s="686"/>
      <c r="IR8" s="686"/>
      <c r="IS8" s="686"/>
      <c r="IT8" s="686"/>
      <c r="IU8" s="685">
        <v>16</v>
      </c>
      <c r="IV8" s="686"/>
      <c r="IW8" s="686"/>
      <c r="IX8" s="686"/>
      <c r="IY8" s="687"/>
    </row>
    <row r="9" spans="2:259" x14ac:dyDescent="0.3">
      <c r="B9" s="310"/>
      <c r="C9" s="311"/>
      <c r="D9" s="312"/>
      <c r="E9" s="14"/>
      <c r="F9" s="15"/>
      <c r="G9" s="15"/>
      <c r="H9" s="15"/>
      <c r="I9" s="13"/>
      <c r="J9" s="14"/>
      <c r="K9" s="15"/>
      <c r="L9" s="15"/>
      <c r="M9" s="15"/>
      <c r="N9" s="13"/>
      <c r="O9" s="14"/>
      <c r="P9" s="15"/>
      <c r="Q9" s="15"/>
      <c r="R9" s="15"/>
      <c r="S9" s="13"/>
      <c r="T9" s="14"/>
      <c r="U9" s="15"/>
      <c r="V9" s="15"/>
      <c r="W9" s="15"/>
      <c r="X9" s="13"/>
      <c r="Y9" s="14"/>
      <c r="Z9" s="15"/>
      <c r="AA9" s="15"/>
      <c r="AB9" s="15"/>
      <c r="AC9" s="15"/>
      <c r="AD9" s="14"/>
      <c r="AE9" s="15"/>
      <c r="AF9" s="15"/>
      <c r="AG9" s="15"/>
      <c r="AH9" s="13"/>
      <c r="AI9" s="14"/>
      <c r="AJ9" s="15"/>
      <c r="AK9" s="15"/>
      <c r="AL9" s="15"/>
      <c r="AM9" s="13"/>
      <c r="AN9" s="14"/>
      <c r="AO9" s="15"/>
      <c r="AP9" s="15"/>
      <c r="AQ9" s="15"/>
      <c r="AR9" s="326"/>
      <c r="AS9" s="14"/>
      <c r="AT9" s="15"/>
      <c r="AU9" s="15"/>
      <c r="AV9" s="15"/>
      <c r="AW9" s="13"/>
      <c r="AX9" s="14"/>
      <c r="AY9" s="15"/>
      <c r="AZ9" s="15"/>
      <c r="BA9" s="15"/>
      <c r="BB9" s="13"/>
      <c r="BC9" s="14"/>
      <c r="BD9" s="15"/>
      <c r="BE9" s="15"/>
      <c r="BF9" s="15"/>
      <c r="BG9" s="13"/>
      <c r="BH9" s="14"/>
      <c r="BI9" s="15"/>
      <c r="BJ9" s="15"/>
      <c r="BK9" s="15"/>
      <c r="BL9" s="13"/>
      <c r="BM9" s="14"/>
      <c r="BN9" s="15"/>
      <c r="BO9" s="15"/>
      <c r="BP9" s="15"/>
      <c r="BQ9" s="13"/>
      <c r="BR9" s="14"/>
      <c r="BS9" s="15"/>
      <c r="BT9" s="15"/>
      <c r="BU9" s="15"/>
      <c r="BV9" s="13"/>
      <c r="BW9" s="14"/>
      <c r="BX9" s="15"/>
      <c r="BY9" s="15"/>
      <c r="BZ9" s="15"/>
      <c r="CA9" s="13"/>
      <c r="CB9" s="14"/>
      <c r="CC9" s="15"/>
      <c r="CD9" s="15"/>
      <c r="CE9" s="15"/>
      <c r="CF9" s="13"/>
      <c r="CG9" s="14"/>
      <c r="CH9" s="15"/>
      <c r="CI9" s="15"/>
      <c r="CJ9" s="15"/>
      <c r="CK9" s="13"/>
      <c r="CL9" s="14"/>
      <c r="CM9" s="15"/>
      <c r="CN9" s="15"/>
      <c r="CO9" s="15"/>
      <c r="CP9" s="13"/>
      <c r="CQ9" s="14"/>
      <c r="CR9" s="15"/>
      <c r="CS9" s="15"/>
      <c r="CT9" s="15"/>
      <c r="CU9" s="13"/>
      <c r="CV9" s="14"/>
      <c r="CW9" s="15"/>
      <c r="CX9" s="15"/>
      <c r="CY9" s="15"/>
      <c r="CZ9" s="13"/>
      <c r="DA9" s="14"/>
      <c r="DB9" s="15"/>
      <c r="DC9" s="15"/>
      <c r="DD9" s="15"/>
      <c r="DE9" s="13"/>
      <c r="DF9" s="14"/>
      <c r="DG9" s="15"/>
      <c r="DH9" s="15"/>
      <c r="DI9" s="15"/>
      <c r="DJ9" s="13"/>
      <c r="DK9" s="14"/>
      <c r="DL9" s="15"/>
      <c r="DM9" s="15"/>
      <c r="DN9" s="15"/>
      <c r="DO9" s="13"/>
      <c r="DP9" s="14"/>
      <c r="DQ9" s="15"/>
      <c r="DR9" s="15"/>
      <c r="DS9" s="15"/>
      <c r="DT9" s="13"/>
      <c r="DU9" s="14"/>
      <c r="DV9" s="15"/>
      <c r="DW9" s="15"/>
      <c r="DX9" s="15"/>
      <c r="DY9" s="13"/>
      <c r="DZ9" s="14"/>
      <c r="EA9" s="15"/>
      <c r="EB9" s="15"/>
      <c r="EC9" s="15"/>
      <c r="ED9" s="13"/>
      <c r="EE9" s="14"/>
      <c r="EF9" s="15"/>
      <c r="EG9" s="15"/>
      <c r="EH9" s="15"/>
      <c r="EI9" s="13"/>
      <c r="EJ9" s="14"/>
      <c r="EK9" s="15"/>
      <c r="EL9" s="15"/>
      <c r="EM9" s="15"/>
      <c r="EN9" s="15"/>
      <c r="EO9" s="14"/>
      <c r="EP9" s="15"/>
      <c r="EQ9" s="15"/>
      <c r="ER9" s="15"/>
      <c r="ES9" s="13"/>
      <c r="ET9" s="14"/>
      <c r="EU9" s="15"/>
      <c r="EV9" s="15"/>
      <c r="EW9" s="15"/>
      <c r="EX9" s="13"/>
      <c r="EY9" s="14"/>
      <c r="EZ9" s="15"/>
      <c r="FA9" s="15"/>
      <c r="FB9" s="15"/>
      <c r="FC9" s="13"/>
      <c r="FD9" s="14"/>
      <c r="FE9" s="15"/>
      <c r="FF9" s="15"/>
      <c r="FG9" s="15"/>
      <c r="FH9" s="13"/>
      <c r="FI9" s="14"/>
      <c r="FJ9" s="15"/>
      <c r="FK9" s="15"/>
      <c r="FL9" s="15"/>
      <c r="FM9" s="13"/>
      <c r="FN9" s="14"/>
      <c r="FO9" s="15"/>
      <c r="FP9" s="15"/>
      <c r="FQ9" s="15"/>
      <c r="FR9" s="13"/>
      <c r="FS9" s="14"/>
      <c r="FT9" s="15"/>
      <c r="FU9" s="15"/>
      <c r="FV9" s="15"/>
      <c r="FW9" s="13"/>
      <c r="FX9" s="14"/>
      <c r="FY9" s="15"/>
      <c r="FZ9" s="15"/>
      <c r="GA9" s="15"/>
      <c r="GB9" s="13"/>
      <c r="GC9" s="14"/>
      <c r="GD9" s="15"/>
      <c r="GE9" s="15"/>
      <c r="GF9" s="15"/>
      <c r="GG9" s="13"/>
      <c r="GH9" s="14"/>
      <c r="GI9" s="15"/>
      <c r="GJ9" s="15"/>
      <c r="GK9" s="15"/>
      <c r="GL9" s="13"/>
      <c r="GM9" s="14"/>
      <c r="GN9" s="15"/>
      <c r="GO9" s="15"/>
      <c r="GP9" s="15"/>
      <c r="GQ9" s="13"/>
      <c r="GR9" s="14"/>
      <c r="GS9" s="15"/>
      <c r="GT9" s="15"/>
      <c r="GU9" s="15"/>
      <c r="GV9" s="13"/>
      <c r="GW9" s="14"/>
      <c r="GX9" s="15"/>
      <c r="GY9" s="15"/>
      <c r="GZ9" s="15"/>
      <c r="HA9" s="13"/>
      <c r="HB9" s="14"/>
      <c r="HC9" s="15"/>
      <c r="HD9" s="15"/>
      <c r="HE9" s="15"/>
      <c r="HF9" s="13"/>
      <c r="HG9" s="14"/>
      <c r="HH9" s="15"/>
      <c r="HI9" s="15"/>
      <c r="HJ9" s="15"/>
      <c r="HK9" s="13"/>
      <c r="HL9" s="14"/>
      <c r="HM9" s="15"/>
      <c r="HN9" s="15"/>
      <c r="HO9" s="15"/>
      <c r="HP9" s="13"/>
      <c r="HQ9" s="14"/>
      <c r="HR9" s="15"/>
      <c r="HS9" s="15"/>
      <c r="HT9" s="15"/>
      <c r="HU9" s="13"/>
      <c r="HV9" s="14"/>
      <c r="HW9" s="15"/>
      <c r="HX9" s="15"/>
      <c r="HY9" s="15"/>
      <c r="HZ9" s="13"/>
      <c r="IA9" s="14"/>
      <c r="IB9" s="15"/>
      <c r="IC9" s="15"/>
      <c r="ID9" s="15"/>
      <c r="IE9" s="13"/>
      <c r="IF9" s="14"/>
      <c r="IG9" s="15"/>
      <c r="IH9" s="15"/>
      <c r="II9" s="15"/>
      <c r="IJ9" s="13"/>
      <c r="IK9" s="14"/>
      <c r="IL9" s="15"/>
      <c r="IM9" s="15"/>
      <c r="IN9" s="15"/>
      <c r="IO9" s="13"/>
      <c r="IP9" s="14"/>
      <c r="IQ9" s="15"/>
      <c r="IR9" s="15"/>
      <c r="IS9" s="15"/>
      <c r="IT9" s="15"/>
      <c r="IU9" s="14"/>
      <c r="IV9" s="15"/>
      <c r="IW9" s="15"/>
      <c r="IX9" s="15"/>
      <c r="IY9" s="327"/>
    </row>
    <row r="10" spans="2:259" x14ac:dyDescent="0.3">
      <c r="B10" s="313"/>
      <c r="C10" s="314"/>
      <c r="D10" s="315"/>
      <c r="E10" s="14"/>
      <c r="F10" s="15"/>
      <c r="G10" s="15"/>
      <c r="H10" s="15"/>
      <c r="I10" s="13"/>
      <c r="J10" s="14"/>
      <c r="K10" s="15"/>
      <c r="L10" s="15"/>
      <c r="M10" s="15"/>
      <c r="N10" s="13"/>
      <c r="O10" s="14"/>
      <c r="P10" s="15"/>
      <c r="Q10" s="15"/>
      <c r="R10" s="15"/>
      <c r="S10" s="13"/>
      <c r="T10" s="14"/>
      <c r="U10" s="15"/>
      <c r="V10" s="15"/>
      <c r="W10" s="15"/>
      <c r="X10" s="13"/>
      <c r="Y10" s="14"/>
      <c r="Z10" s="15"/>
      <c r="AA10" s="15"/>
      <c r="AB10" s="15"/>
      <c r="AC10" s="15"/>
      <c r="AD10" s="14"/>
      <c r="AE10" s="15"/>
      <c r="AF10" s="15"/>
      <c r="AG10" s="15"/>
      <c r="AH10" s="13"/>
      <c r="AI10" s="14"/>
      <c r="AJ10" s="15"/>
      <c r="AK10" s="15"/>
      <c r="AL10" s="15"/>
      <c r="AM10" s="15"/>
      <c r="AN10" s="14"/>
      <c r="AO10" s="15"/>
      <c r="AP10" s="15"/>
      <c r="AQ10" s="15"/>
      <c r="AR10" s="326"/>
      <c r="AS10" s="14"/>
      <c r="AT10" s="15"/>
      <c r="AU10" s="15"/>
      <c r="AV10" s="15"/>
      <c r="AW10" s="13"/>
      <c r="AX10" s="14"/>
      <c r="AY10" s="15"/>
      <c r="AZ10" s="15"/>
      <c r="BA10" s="15"/>
      <c r="BB10" s="13"/>
      <c r="BC10" s="14"/>
      <c r="BD10" s="15"/>
      <c r="BE10" s="15"/>
      <c r="BF10" s="15"/>
      <c r="BG10" s="13"/>
      <c r="BH10" s="14"/>
      <c r="BI10" s="15"/>
      <c r="BJ10" s="15"/>
      <c r="BK10" s="15"/>
      <c r="BL10" s="13"/>
      <c r="BM10" s="14"/>
      <c r="BN10" s="15"/>
      <c r="BO10" s="15"/>
      <c r="BP10" s="15"/>
      <c r="BQ10" s="13"/>
      <c r="BR10" s="14"/>
      <c r="BS10" s="15"/>
      <c r="BT10" s="15"/>
      <c r="BU10" s="15"/>
      <c r="BV10" s="13"/>
      <c r="BW10" s="14"/>
      <c r="BX10" s="15"/>
      <c r="BY10" s="15"/>
      <c r="BZ10" s="15"/>
      <c r="CA10" s="13"/>
      <c r="CB10" s="14"/>
      <c r="CC10" s="15"/>
      <c r="CD10" s="15"/>
      <c r="CE10" s="15"/>
      <c r="CF10" s="13"/>
      <c r="CG10" s="14"/>
      <c r="CH10" s="15"/>
      <c r="CI10" s="15"/>
      <c r="CJ10" s="15"/>
      <c r="CK10" s="13"/>
      <c r="CL10" s="14"/>
      <c r="CM10" s="15"/>
      <c r="CN10" s="15"/>
      <c r="CO10" s="15"/>
      <c r="CP10" s="13"/>
      <c r="CQ10" s="14"/>
      <c r="CR10" s="15"/>
      <c r="CS10" s="15"/>
      <c r="CT10" s="15"/>
      <c r="CU10" s="13"/>
      <c r="CV10" s="14"/>
      <c r="CW10" s="15"/>
      <c r="CX10" s="15"/>
      <c r="CY10" s="15"/>
      <c r="CZ10" s="13"/>
      <c r="DA10" s="14"/>
      <c r="DB10" s="15"/>
      <c r="DC10" s="15"/>
      <c r="DD10" s="15"/>
      <c r="DE10" s="13"/>
      <c r="DF10" s="14"/>
      <c r="DG10" s="15"/>
      <c r="DH10" s="15"/>
      <c r="DI10" s="15"/>
      <c r="DJ10" s="13"/>
      <c r="DK10" s="14"/>
      <c r="DL10" s="15"/>
      <c r="DM10" s="15"/>
      <c r="DN10" s="15"/>
      <c r="DO10" s="13"/>
      <c r="DP10" s="14"/>
      <c r="DQ10" s="15"/>
      <c r="DR10" s="15"/>
      <c r="DS10" s="15"/>
      <c r="DT10" s="13"/>
      <c r="DU10" s="14"/>
      <c r="DV10" s="15"/>
      <c r="DW10" s="15"/>
      <c r="DX10" s="15"/>
      <c r="DY10" s="13"/>
      <c r="DZ10" s="14"/>
      <c r="EA10" s="15"/>
      <c r="EB10" s="15"/>
      <c r="EC10" s="15"/>
      <c r="ED10" s="13"/>
      <c r="EE10" s="14"/>
      <c r="EF10" s="15"/>
      <c r="EG10" s="15"/>
      <c r="EH10" s="15"/>
      <c r="EI10" s="13"/>
      <c r="EJ10" s="14"/>
      <c r="EK10" s="15"/>
      <c r="EL10" s="15"/>
      <c r="EM10" s="15"/>
      <c r="EN10" s="15"/>
      <c r="EO10" s="14"/>
      <c r="EP10" s="15"/>
      <c r="EQ10" s="15"/>
      <c r="ER10" s="15"/>
      <c r="ES10" s="13"/>
      <c r="ET10" s="14"/>
      <c r="EU10" s="15"/>
      <c r="EV10" s="15"/>
      <c r="EW10" s="15"/>
      <c r="EX10" s="15"/>
      <c r="EY10" s="14"/>
      <c r="EZ10" s="15"/>
      <c r="FA10" s="15"/>
      <c r="FB10" s="15"/>
      <c r="FC10" s="13"/>
      <c r="FD10" s="14"/>
      <c r="FE10" s="15"/>
      <c r="FF10" s="15"/>
      <c r="FG10" s="15"/>
      <c r="FH10" s="13"/>
      <c r="FI10" s="14"/>
      <c r="FJ10" s="15"/>
      <c r="FK10" s="15"/>
      <c r="FL10" s="15"/>
      <c r="FM10" s="13"/>
      <c r="FN10" s="14"/>
      <c r="FO10" s="15"/>
      <c r="FP10" s="15"/>
      <c r="FQ10" s="15"/>
      <c r="FR10" s="13"/>
      <c r="FS10" s="14"/>
      <c r="FT10" s="15"/>
      <c r="FU10" s="15"/>
      <c r="FV10" s="15"/>
      <c r="FW10" s="13"/>
      <c r="FX10" s="14"/>
      <c r="FY10" s="15"/>
      <c r="FZ10" s="15"/>
      <c r="GA10" s="15"/>
      <c r="GB10" s="13"/>
      <c r="GC10" s="14"/>
      <c r="GD10" s="15"/>
      <c r="GE10" s="15"/>
      <c r="GF10" s="15"/>
      <c r="GG10" s="13"/>
      <c r="GH10" s="14"/>
      <c r="GI10" s="15"/>
      <c r="GJ10" s="15"/>
      <c r="GK10" s="15"/>
      <c r="GL10" s="13"/>
      <c r="GM10" s="14"/>
      <c r="GN10" s="15"/>
      <c r="GO10" s="15"/>
      <c r="GP10" s="15"/>
      <c r="GQ10" s="13"/>
      <c r="GR10" s="14"/>
      <c r="GS10" s="15"/>
      <c r="GT10" s="15"/>
      <c r="GU10" s="15"/>
      <c r="GV10" s="13"/>
      <c r="GW10" s="14"/>
      <c r="GX10" s="15"/>
      <c r="GY10" s="15"/>
      <c r="GZ10" s="15"/>
      <c r="HA10" s="13"/>
      <c r="HB10" s="14"/>
      <c r="HC10" s="15"/>
      <c r="HD10" s="15"/>
      <c r="HE10" s="15"/>
      <c r="HF10" s="13"/>
      <c r="HG10" s="14"/>
      <c r="HH10" s="15"/>
      <c r="HI10" s="15"/>
      <c r="HJ10" s="15"/>
      <c r="HK10" s="13"/>
      <c r="HL10" s="14"/>
      <c r="HM10" s="15"/>
      <c r="HN10" s="15"/>
      <c r="HO10" s="15"/>
      <c r="HP10" s="13"/>
      <c r="HQ10" s="14"/>
      <c r="HR10" s="15"/>
      <c r="HS10" s="15"/>
      <c r="HT10" s="15"/>
      <c r="HU10" s="13"/>
      <c r="HV10" s="14"/>
      <c r="HW10" s="15"/>
      <c r="HX10" s="15"/>
      <c r="HY10" s="15"/>
      <c r="HZ10" s="13"/>
      <c r="IA10" s="14"/>
      <c r="IB10" s="15"/>
      <c r="IC10" s="15"/>
      <c r="ID10" s="15"/>
      <c r="IE10" s="13"/>
      <c r="IF10" s="14"/>
      <c r="IG10" s="15"/>
      <c r="IH10" s="15"/>
      <c r="II10" s="15"/>
      <c r="IJ10" s="13"/>
      <c r="IK10" s="14"/>
      <c r="IL10" s="15"/>
      <c r="IM10" s="15"/>
      <c r="IN10" s="15"/>
      <c r="IO10" s="13"/>
      <c r="IP10" s="14"/>
      <c r="IQ10" s="15"/>
      <c r="IR10" s="15"/>
      <c r="IS10" s="15"/>
      <c r="IT10" s="15"/>
      <c r="IU10" s="14"/>
      <c r="IV10" s="15"/>
      <c r="IW10" s="15"/>
      <c r="IX10" s="15"/>
      <c r="IY10" s="327"/>
    </row>
    <row r="11" spans="2:259" x14ac:dyDescent="0.3">
      <c r="B11" s="313"/>
      <c r="C11" s="314"/>
      <c r="D11" s="315"/>
      <c r="E11" s="14"/>
      <c r="F11" s="15"/>
      <c r="G11" s="15"/>
      <c r="H11" s="15"/>
      <c r="I11" s="13"/>
      <c r="J11" s="14"/>
      <c r="K11" s="15"/>
      <c r="L11" s="15"/>
      <c r="M11" s="15"/>
      <c r="N11" s="13"/>
      <c r="O11" s="14"/>
      <c r="P11" s="15"/>
      <c r="Q11" s="15"/>
      <c r="R11" s="15"/>
      <c r="S11" s="13"/>
      <c r="T11" s="14"/>
      <c r="U11" s="15"/>
      <c r="V11" s="15"/>
      <c r="W11" s="15"/>
      <c r="X11" s="13"/>
      <c r="Y11" s="14"/>
      <c r="Z11" s="15"/>
      <c r="AA11" s="15"/>
      <c r="AB11" s="15"/>
      <c r="AC11" s="15"/>
      <c r="AD11" s="14"/>
      <c r="AE11" s="15"/>
      <c r="AF11" s="15"/>
      <c r="AG11" s="15"/>
      <c r="AH11" s="13"/>
      <c r="AI11" s="14"/>
      <c r="AJ11" s="15"/>
      <c r="AK11" s="15"/>
      <c r="AL11" s="15"/>
      <c r="AM11" s="15"/>
      <c r="AN11" s="14"/>
      <c r="AO11" s="15"/>
      <c r="AP11" s="15"/>
      <c r="AQ11" s="15"/>
      <c r="AR11" s="326"/>
      <c r="AS11" s="14"/>
      <c r="AT11" s="15"/>
      <c r="AU11" s="15"/>
      <c r="AV11" s="15"/>
      <c r="AW11" s="13"/>
      <c r="AX11" s="14"/>
      <c r="AY11" s="15"/>
      <c r="AZ11" s="15"/>
      <c r="BA11" s="15"/>
      <c r="BB11" s="13"/>
      <c r="BC11" s="14"/>
      <c r="BD11" s="15"/>
      <c r="BE11" s="15"/>
      <c r="BF11" s="15"/>
      <c r="BG11" s="13"/>
      <c r="BH11" s="14"/>
      <c r="BI11" s="15"/>
      <c r="BJ11" s="15"/>
      <c r="BK11" s="15"/>
      <c r="BL11" s="13"/>
      <c r="BM11" s="14"/>
      <c r="BN11" s="15"/>
      <c r="BO11" s="15"/>
      <c r="BP11" s="15"/>
      <c r="BQ11" s="13"/>
      <c r="BR11" s="14"/>
      <c r="BS11" s="15"/>
      <c r="BT11" s="15"/>
      <c r="BU11" s="15"/>
      <c r="BV11" s="13"/>
      <c r="BW11" s="14"/>
      <c r="BX11" s="15"/>
      <c r="BY11" s="15"/>
      <c r="BZ11" s="15"/>
      <c r="CA11" s="13"/>
      <c r="CB11" s="14"/>
      <c r="CC11" s="15"/>
      <c r="CD11" s="15"/>
      <c r="CE11" s="15"/>
      <c r="CF11" s="13"/>
      <c r="CG11" s="14"/>
      <c r="CH11" s="15"/>
      <c r="CI11" s="15"/>
      <c r="CJ11" s="15"/>
      <c r="CK11" s="13"/>
      <c r="CL11" s="14"/>
      <c r="CM11" s="15"/>
      <c r="CN11" s="15"/>
      <c r="CO11" s="15"/>
      <c r="CP11" s="13"/>
      <c r="CQ11" s="14"/>
      <c r="CR11" s="15"/>
      <c r="CS11" s="15"/>
      <c r="CT11" s="15"/>
      <c r="CU11" s="13"/>
      <c r="CV11" s="14"/>
      <c r="CW11" s="15"/>
      <c r="CX11" s="15"/>
      <c r="CY11" s="15"/>
      <c r="CZ11" s="13"/>
      <c r="DA11" s="14"/>
      <c r="DB11" s="15"/>
      <c r="DC11" s="15"/>
      <c r="DD11" s="15"/>
      <c r="DE11" s="13"/>
      <c r="DF11" s="14"/>
      <c r="DG11" s="15"/>
      <c r="DH11" s="15"/>
      <c r="DI11" s="15"/>
      <c r="DJ11" s="13"/>
      <c r="DK11" s="14"/>
      <c r="DL11" s="15"/>
      <c r="DM11" s="15"/>
      <c r="DN11" s="15"/>
      <c r="DO11" s="13"/>
      <c r="DP11" s="14"/>
      <c r="DQ11" s="15"/>
      <c r="DR11" s="15"/>
      <c r="DS11" s="15"/>
      <c r="DT11" s="13"/>
      <c r="DU11" s="14"/>
      <c r="DV11" s="15"/>
      <c r="DW11" s="15"/>
      <c r="DX11" s="15"/>
      <c r="DY11" s="13"/>
      <c r="DZ11" s="14"/>
      <c r="EA11" s="15"/>
      <c r="EB11" s="15"/>
      <c r="EC11" s="15"/>
      <c r="ED11" s="13"/>
      <c r="EE11" s="14"/>
      <c r="EF11" s="15"/>
      <c r="EG11" s="15"/>
      <c r="EH11" s="15"/>
      <c r="EI11" s="13"/>
      <c r="EJ11" s="14"/>
      <c r="EK11" s="15"/>
      <c r="EL11" s="15"/>
      <c r="EM11" s="15"/>
      <c r="EN11" s="15"/>
      <c r="EO11" s="14"/>
      <c r="EP11" s="15"/>
      <c r="EQ11" s="15"/>
      <c r="ER11" s="15"/>
      <c r="ES11" s="13"/>
      <c r="ET11" s="14"/>
      <c r="EU11" s="15"/>
      <c r="EV11" s="15"/>
      <c r="EW11" s="15"/>
      <c r="EX11" s="15"/>
      <c r="EY11" s="14"/>
      <c r="EZ11" s="15"/>
      <c r="FA11" s="15"/>
      <c r="FB11" s="15"/>
      <c r="FC11" s="13"/>
      <c r="FD11" s="14"/>
      <c r="FE11" s="15"/>
      <c r="FF11" s="15"/>
      <c r="FG11" s="15"/>
      <c r="FH11" s="13"/>
      <c r="FI11" s="14"/>
      <c r="FJ11" s="15"/>
      <c r="FK11" s="15"/>
      <c r="FL11" s="15"/>
      <c r="FM11" s="13"/>
      <c r="FN11" s="14"/>
      <c r="FO11" s="15"/>
      <c r="FP11" s="15"/>
      <c r="FQ11" s="15"/>
      <c r="FR11" s="13"/>
      <c r="FS11" s="14"/>
      <c r="FT11" s="15"/>
      <c r="FU11" s="15"/>
      <c r="FV11" s="15"/>
      <c r="FW11" s="13"/>
      <c r="FX11" s="14"/>
      <c r="FY11" s="15"/>
      <c r="FZ11" s="15"/>
      <c r="GA11" s="15"/>
      <c r="GB11" s="13"/>
      <c r="GC11" s="14"/>
      <c r="GD11" s="15"/>
      <c r="GE11" s="15"/>
      <c r="GF11" s="15"/>
      <c r="GG11" s="13"/>
      <c r="GH11" s="14"/>
      <c r="GI11" s="15"/>
      <c r="GJ11" s="15"/>
      <c r="GK11" s="15"/>
      <c r="GL11" s="13"/>
      <c r="GM11" s="14"/>
      <c r="GN11" s="15"/>
      <c r="GO11" s="15"/>
      <c r="GP11" s="15"/>
      <c r="GQ11" s="13"/>
      <c r="GR11" s="14"/>
      <c r="GS11" s="15"/>
      <c r="GT11" s="15"/>
      <c r="GU11" s="15"/>
      <c r="GV11" s="13"/>
      <c r="GW11" s="14"/>
      <c r="GX11" s="15"/>
      <c r="GY11" s="15"/>
      <c r="GZ11" s="15"/>
      <c r="HA11" s="13"/>
      <c r="HB11" s="14"/>
      <c r="HC11" s="15"/>
      <c r="HD11" s="15"/>
      <c r="HE11" s="15"/>
      <c r="HF11" s="13"/>
      <c r="HG11" s="14"/>
      <c r="HH11" s="15"/>
      <c r="HI11" s="15"/>
      <c r="HJ11" s="15"/>
      <c r="HK11" s="13"/>
      <c r="HL11" s="14"/>
      <c r="HM11" s="15"/>
      <c r="HN11" s="15"/>
      <c r="HO11" s="15"/>
      <c r="HP11" s="13"/>
      <c r="HQ11" s="14"/>
      <c r="HR11" s="15"/>
      <c r="HS11" s="15"/>
      <c r="HT11" s="15"/>
      <c r="HU11" s="13"/>
      <c r="HV11" s="14"/>
      <c r="HW11" s="15"/>
      <c r="HX11" s="15"/>
      <c r="HY11" s="15"/>
      <c r="HZ11" s="13"/>
      <c r="IA11" s="14"/>
      <c r="IB11" s="15"/>
      <c r="IC11" s="15"/>
      <c r="ID11" s="15"/>
      <c r="IE11" s="13"/>
      <c r="IF11" s="14"/>
      <c r="IG11" s="15"/>
      <c r="IH11" s="15"/>
      <c r="II11" s="15"/>
      <c r="IJ11" s="13"/>
      <c r="IK11" s="14"/>
      <c r="IL11" s="15"/>
      <c r="IM11" s="15"/>
      <c r="IN11" s="15"/>
      <c r="IO11" s="13"/>
      <c r="IP11" s="14"/>
      <c r="IQ11" s="15"/>
      <c r="IR11" s="15"/>
      <c r="IS11" s="15"/>
      <c r="IT11" s="15"/>
      <c r="IU11" s="14"/>
      <c r="IV11" s="15"/>
      <c r="IW11" s="15"/>
      <c r="IX11" s="15"/>
      <c r="IY11" s="327"/>
    </row>
    <row r="12" spans="2:259" x14ac:dyDescent="0.3">
      <c r="B12" s="316"/>
      <c r="C12" s="314"/>
      <c r="D12" s="315"/>
      <c r="E12" s="14"/>
      <c r="F12" s="15"/>
      <c r="G12" s="15"/>
      <c r="H12" s="15"/>
      <c r="I12" s="13"/>
      <c r="J12" s="14"/>
      <c r="K12" s="15"/>
      <c r="L12" s="15"/>
      <c r="M12" s="15"/>
      <c r="N12" s="13"/>
      <c r="O12" s="14"/>
      <c r="P12" s="15"/>
      <c r="Q12" s="15"/>
      <c r="R12" s="15"/>
      <c r="S12" s="13"/>
      <c r="T12" s="14"/>
      <c r="U12" s="15"/>
      <c r="V12" s="15"/>
      <c r="W12" s="15"/>
      <c r="X12" s="13"/>
      <c r="Y12" s="14"/>
      <c r="Z12" s="15"/>
      <c r="AA12" s="15"/>
      <c r="AB12" s="15"/>
      <c r="AC12" s="15"/>
      <c r="AD12" s="14"/>
      <c r="AE12" s="15"/>
      <c r="AF12" s="15"/>
      <c r="AG12" s="15"/>
      <c r="AH12" s="13"/>
      <c r="AI12" s="14"/>
      <c r="AJ12" s="15"/>
      <c r="AK12" s="15"/>
      <c r="AL12" s="15"/>
      <c r="AM12" s="13"/>
      <c r="AN12" s="14"/>
      <c r="AO12" s="15"/>
      <c r="AP12" s="15"/>
      <c r="AQ12" s="15"/>
      <c r="AR12" s="326"/>
      <c r="AS12" s="14"/>
      <c r="AT12" s="15"/>
      <c r="AU12" s="15"/>
      <c r="AV12" s="15"/>
      <c r="AW12" s="13"/>
      <c r="AX12" s="14"/>
      <c r="AY12" s="15"/>
      <c r="AZ12" s="15"/>
      <c r="BA12" s="15"/>
      <c r="BB12" s="13"/>
      <c r="BC12" s="14"/>
      <c r="BD12" s="15"/>
      <c r="BE12" s="15"/>
      <c r="BF12" s="15"/>
      <c r="BG12" s="13"/>
      <c r="BH12" s="14"/>
      <c r="BI12" s="15"/>
      <c r="BJ12" s="15"/>
      <c r="BK12" s="15"/>
      <c r="BL12" s="13"/>
      <c r="BM12" s="14"/>
      <c r="BN12" s="15"/>
      <c r="BO12" s="15"/>
      <c r="BP12" s="15"/>
      <c r="BQ12" s="13"/>
      <c r="BR12" s="14"/>
      <c r="BS12" s="15"/>
      <c r="BT12" s="15"/>
      <c r="BU12" s="15"/>
      <c r="BV12" s="13"/>
      <c r="BW12" s="14"/>
      <c r="BX12" s="15"/>
      <c r="BY12" s="15"/>
      <c r="BZ12" s="15"/>
      <c r="CA12" s="13"/>
      <c r="CB12" s="14"/>
      <c r="CC12" s="15"/>
      <c r="CD12" s="15"/>
      <c r="CE12" s="15"/>
      <c r="CF12" s="13"/>
      <c r="CG12" s="14"/>
      <c r="CH12" s="15"/>
      <c r="CI12" s="15"/>
      <c r="CJ12" s="15"/>
      <c r="CK12" s="13"/>
      <c r="CL12" s="14"/>
      <c r="CM12" s="15"/>
      <c r="CN12" s="15"/>
      <c r="CO12" s="15"/>
      <c r="CP12" s="13"/>
      <c r="CQ12" s="14"/>
      <c r="CR12" s="15"/>
      <c r="CS12" s="15"/>
      <c r="CT12" s="15"/>
      <c r="CU12" s="13"/>
      <c r="CV12" s="14"/>
      <c r="CW12" s="15"/>
      <c r="CX12" s="15"/>
      <c r="CY12" s="15"/>
      <c r="CZ12" s="13"/>
      <c r="DA12" s="14"/>
      <c r="DB12" s="15"/>
      <c r="DC12" s="15"/>
      <c r="DD12" s="15"/>
      <c r="DE12" s="13"/>
      <c r="DF12" s="14"/>
      <c r="DG12" s="15"/>
      <c r="DH12" s="15"/>
      <c r="DI12" s="15"/>
      <c r="DJ12" s="13"/>
      <c r="DK12" s="14"/>
      <c r="DL12" s="15"/>
      <c r="DM12" s="15"/>
      <c r="DN12" s="15"/>
      <c r="DO12" s="13"/>
      <c r="DP12" s="14"/>
      <c r="DQ12" s="15"/>
      <c r="DR12" s="15"/>
      <c r="DS12" s="15"/>
      <c r="DT12" s="13"/>
      <c r="DU12" s="14"/>
      <c r="DV12" s="15"/>
      <c r="DW12" s="15"/>
      <c r="DX12" s="15"/>
      <c r="DY12" s="13"/>
      <c r="DZ12" s="14"/>
      <c r="EA12" s="15"/>
      <c r="EB12" s="15"/>
      <c r="EC12" s="15"/>
      <c r="ED12" s="13"/>
      <c r="EE12" s="14"/>
      <c r="EF12" s="15"/>
      <c r="EG12" s="15"/>
      <c r="EH12" s="15"/>
      <c r="EI12" s="13"/>
      <c r="EJ12" s="14"/>
      <c r="EK12" s="15"/>
      <c r="EL12" s="15"/>
      <c r="EM12" s="15"/>
      <c r="EN12" s="15"/>
      <c r="EO12" s="14"/>
      <c r="EP12" s="15"/>
      <c r="EQ12" s="15"/>
      <c r="ER12" s="15"/>
      <c r="ES12" s="13"/>
      <c r="ET12" s="14"/>
      <c r="EU12" s="15"/>
      <c r="EV12" s="15"/>
      <c r="EW12" s="15"/>
      <c r="EX12" s="13"/>
      <c r="EY12" s="14"/>
      <c r="EZ12" s="15"/>
      <c r="FA12" s="15"/>
      <c r="FB12" s="15"/>
      <c r="FC12" s="13"/>
      <c r="FD12" s="14"/>
      <c r="FE12" s="15"/>
      <c r="FF12" s="15"/>
      <c r="FG12" s="15"/>
      <c r="FH12" s="13"/>
      <c r="FI12" s="14"/>
      <c r="FJ12" s="15"/>
      <c r="FK12" s="15"/>
      <c r="FL12" s="15"/>
      <c r="FM12" s="13"/>
      <c r="FN12" s="14"/>
      <c r="FO12" s="15"/>
      <c r="FP12" s="15"/>
      <c r="FQ12" s="15"/>
      <c r="FR12" s="13"/>
      <c r="FS12" s="14"/>
      <c r="FT12" s="15"/>
      <c r="FU12" s="15"/>
      <c r="FV12" s="15"/>
      <c r="FW12" s="13"/>
      <c r="FX12" s="14"/>
      <c r="FY12" s="15"/>
      <c r="FZ12" s="15"/>
      <c r="GA12" s="15"/>
      <c r="GB12" s="13"/>
      <c r="GC12" s="14"/>
      <c r="GD12" s="15"/>
      <c r="GE12" s="15"/>
      <c r="GF12" s="15"/>
      <c r="GG12" s="13"/>
      <c r="GH12" s="14"/>
      <c r="GI12" s="15"/>
      <c r="GJ12" s="15"/>
      <c r="GK12" s="15"/>
      <c r="GL12" s="13"/>
      <c r="GM12" s="14"/>
      <c r="GN12" s="15"/>
      <c r="GO12" s="15"/>
      <c r="GP12" s="15"/>
      <c r="GQ12" s="13"/>
      <c r="GR12" s="14"/>
      <c r="GS12" s="15"/>
      <c r="GT12" s="15"/>
      <c r="GU12" s="15"/>
      <c r="GV12" s="13"/>
      <c r="GW12" s="14"/>
      <c r="GX12" s="15"/>
      <c r="GY12" s="15"/>
      <c r="GZ12" s="15"/>
      <c r="HA12" s="13"/>
      <c r="HB12" s="14"/>
      <c r="HC12" s="15"/>
      <c r="HD12" s="15"/>
      <c r="HE12" s="15"/>
      <c r="HF12" s="13"/>
      <c r="HG12" s="14"/>
      <c r="HH12" s="15"/>
      <c r="HI12" s="15"/>
      <c r="HJ12" s="15"/>
      <c r="HK12" s="13"/>
      <c r="HL12" s="14"/>
      <c r="HM12" s="15"/>
      <c r="HN12" s="15"/>
      <c r="HO12" s="15"/>
      <c r="HP12" s="13"/>
      <c r="HQ12" s="14"/>
      <c r="HR12" s="15"/>
      <c r="HS12" s="15"/>
      <c r="HT12" s="15"/>
      <c r="HU12" s="13"/>
      <c r="HV12" s="14"/>
      <c r="HW12" s="15"/>
      <c r="HX12" s="15"/>
      <c r="HY12" s="15"/>
      <c r="HZ12" s="13"/>
      <c r="IA12" s="14"/>
      <c r="IB12" s="15"/>
      <c r="IC12" s="15"/>
      <c r="ID12" s="15"/>
      <c r="IE12" s="13"/>
      <c r="IF12" s="14"/>
      <c r="IG12" s="15"/>
      <c r="IH12" s="15"/>
      <c r="II12" s="15"/>
      <c r="IJ12" s="13"/>
      <c r="IK12" s="14"/>
      <c r="IL12" s="15"/>
      <c r="IM12" s="15"/>
      <c r="IN12" s="15"/>
      <c r="IO12" s="13"/>
      <c r="IP12" s="14"/>
      <c r="IQ12" s="15"/>
      <c r="IR12" s="15"/>
      <c r="IS12" s="15"/>
      <c r="IT12" s="15"/>
      <c r="IU12" s="14"/>
      <c r="IV12" s="15"/>
      <c r="IW12" s="15"/>
      <c r="IX12" s="15"/>
      <c r="IY12" s="327"/>
    </row>
    <row r="13" spans="2:259" x14ac:dyDescent="0.3">
      <c r="B13" s="316"/>
      <c r="C13" s="314"/>
      <c r="D13" s="315"/>
      <c r="E13" s="14"/>
      <c r="F13" s="15"/>
      <c r="G13" s="15"/>
      <c r="H13" s="15"/>
      <c r="I13" s="13"/>
      <c r="J13" s="14"/>
      <c r="K13" s="15"/>
      <c r="L13" s="15"/>
      <c r="M13" s="15"/>
      <c r="N13" s="13"/>
      <c r="O13" s="14"/>
      <c r="P13" s="15"/>
      <c r="Q13" s="15"/>
      <c r="R13" s="15"/>
      <c r="S13" s="13"/>
      <c r="T13" s="14"/>
      <c r="U13" s="15"/>
      <c r="V13" s="15"/>
      <c r="W13" s="15"/>
      <c r="X13" s="13"/>
      <c r="Y13" s="14"/>
      <c r="Z13" s="15"/>
      <c r="AA13" s="15"/>
      <c r="AB13" s="15"/>
      <c r="AC13" s="15"/>
      <c r="AD13" s="14"/>
      <c r="AE13" s="15"/>
      <c r="AF13" s="15"/>
      <c r="AG13" s="15"/>
      <c r="AH13" s="13"/>
      <c r="AI13" s="14"/>
      <c r="AJ13" s="15"/>
      <c r="AK13" s="15"/>
      <c r="AL13" s="15"/>
      <c r="AM13" s="13"/>
      <c r="AN13" s="14"/>
      <c r="AO13" s="15"/>
      <c r="AP13" s="15"/>
      <c r="AQ13" s="15"/>
      <c r="AR13" s="326"/>
      <c r="AS13" s="14"/>
      <c r="AT13" s="15"/>
      <c r="AU13" s="15"/>
      <c r="AV13" s="15"/>
      <c r="AW13" s="13"/>
      <c r="AX13" s="14"/>
      <c r="AY13" s="15"/>
      <c r="AZ13" s="15"/>
      <c r="BA13" s="15"/>
      <c r="BB13" s="13"/>
      <c r="BC13" s="14"/>
      <c r="BD13" s="15"/>
      <c r="BE13" s="15"/>
      <c r="BF13" s="15"/>
      <c r="BG13" s="13"/>
      <c r="BH13" s="14"/>
      <c r="BI13" s="15"/>
      <c r="BJ13" s="15"/>
      <c r="BK13" s="15"/>
      <c r="BL13" s="13"/>
      <c r="BM13" s="14"/>
      <c r="BN13" s="15"/>
      <c r="BO13" s="15"/>
      <c r="BP13" s="15"/>
      <c r="BQ13" s="13"/>
      <c r="BR13" s="14"/>
      <c r="BS13" s="15"/>
      <c r="BT13" s="15"/>
      <c r="BU13" s="15"/>
      <c r="BV13" s="13"/>
      <c r="BW13" s="14"/>
      <c r="BX13" s="15"/>
      <c r="BY13" s="15"/>
      <c r="BZ13" s="15"/>
      <c r="CA13" s="13"/>
      <c r="CB13" s="14"/>
      <c r="CC13" s="15"/>
      <c r="CD13" s="15"/>
      <c r="CE13" s="15"/>
      <c r="CF13" s="13"/>
      <c r="CG13" s="14"/>
      <c r="CH13" s="15"/>
      <c r="CI13" s="15"/>
      <c r="CJ13" s="15"/>
      <c r="CK13" s="13"/>
      <c r="CL13" s="14"/>
      <c r="CM13" s="15"/>
      <c r="CN13" s="15"/>
      <c r="CO13" s="15"/>
      <c r="CP13" s="13"/>
      <c r="CQ13" s="14"/>
      <c r="CR13" s="15"/>
      <c r="CS13" s="15"/>
      <c r="CT13" s="15"/>
      <c r="CU13" s="13"/>
      <c r="CV13" s="14"/>
      <c r="CW13" s="15"/>
      <c r="CX13" s="15"/>
      <c r="CY13" s="15"/>
      <c r="CZ13" s="13"/>
      <c r="DA13" s="14"/>
      <c r="DB13" s="15"/>
      <c r="DC13" s="15"/>
      <c r="DD13" s="15"/>
      <c r="DE13" s="13"/>
      <c r="DF13" s="14"/>
      <c r="DG13" s="15"/>
      <c r="DH13" s="15"/>
      <c r="DI13" s="15"/>
      <c r="DJ13" s="13"/>
      <c r="DK13" s="14"/>
      <c r="DL13" s="15"/>
      <c r="DM13" s="15"/>
      <c r="DN13" s="15"/>
      <c r="DO13" s="13"/>
      <c r="DP13" s="14"/>
      <c r="DQ13" s="15"/>
      <c r="DR13" s="15"/>
      <c r="DS13" s="15"/>
      <c r="DT13" s="13"/>
      <c r="DU13" s="14"/>
      <c r="DV13" s="15"/>
      <c r="DW13" s="15"/>
      <c r="DX13" s="15"/>
      <c r="DY13" s="13"/>
      <c r="DZ13" s="14"/>
      <c r="EA13" s="15"/>
      <c r="EB13" s="15"/>
      <c r="EC13" s="15"/>
      <c r="ED13" s="13"/>
      <c r="EE13" s="14"/>
      <c r="EF13" s="15"/>
      <c r="EG13" s="15"/>
      <c r="EH13" s="15"/>
      <c r="EI13" s="13"/>
      <c r="EJ13" s="14"/>
      <c r="EK13" s="15"/>
      <c r="EL13" s="15"/>
      <c r="EM13" s="15"/>
      <c r="EN13" s="15"/>
      <c r="EO13" s="14"/>
      <c r="EP13" s="15"/>
      <c r="EQ13" s="15"/>
      <c r="ER13" s="15"/>
      <c r="ES13" s="13"/>
      <c r="ET13" s="14"/>
      <c r="EU13" s="15"/>
      <c r="EV13" s="15"/>
      <c r="EW13" s="15"/>
      <c r="EX13" s="13"/>
      <c r="EY13" s="14"/>
      <c r="EZ13" s="15"/>
      <c r="FA13" s="15"/>
      <c r="FB13" s="15"/>
      <c r="FC13" s="13"/>
      <c r="FD13" s="14"/>
      <c r="FE13" s="15"/>
      <c r="FF13" s="15"/>
      <c r="FG13" s="15"/>
      <c r="FH13" s="13"/>
      <c r="FI13" s="14"/>
      <c r="FJ13" s="15"/>
      <c r="FK13" s="15"/>
      <c r="FL13" s="15"/>
      <c r="FM13" s="13"/>
      <c r="FN13" s="14"/>
      <c r="FO13" s="15"/>
      <c r="FP13" s="15"/>
      <c r="FQ13" s="15"/>
      <c r="FR13" s="13"/>
      <c r="FS13" s="14"/>
      <c r="FT13" s="15"/>
      <c r="FU13" s="15"/>
      <c r="FV13" s="15"/>
      <c r="FW13" s="13"/>
      <c r="FX13" s="14"/>
      <c r="FY13" s="15"/>
      <c r="FZ13" s="15"/>
      <c r="GA13" s="15"/>
      <c r="GB13" s="13"/>
      <c r="GC13" s="14"/>
      <c r="GD13" s="15"/>
      <c r="GE13" s="15"/>
      <c r="GF13" s="15"/>
      <c r="GG13" s="13"/>
      <c r="GH13" s="14"/>
      <c r="GI13" s="15"/>
      <c r="GJ13" s="15"/>
      <c r="GK13" s="15"/>
      <c r="GL13" s="13"/>
      <c r="GM13" s="14"/>
      <c r="GN13" s="15"/>
      <c r="GO13" s="15"/>
      <c r="GP13" s="15"/>
      <c r="GQ13" s="13"/>
      <c r="GR13" s="14"/>
      <c r="GS13" s="15"/>
      <c r="GT13" s="15"/>
      <c r="GU13" s="15"/>
      <c r="GV13" s="13"/>
      <c r="GW13" s="14"/>
      <c r="GX13" s="15"/>
      <c r="GY13" s="15"/>
      <c r="GZ13" s="15"/>
      <c r="HA13" s="13"/>
      <c r="HB13" s="14"/>
      <c r="HC13" s="15"/>
      <c r="HD13" s="15"/>
      <c r="HE13" s="15"/>
      <c r="HF13" s="13"/>
      <c r="HG13" s="14"/>
      <c r="HH13" s="15"/>
      <c r="HI13" s="15"/>
      <c r="HJ13" s="15"/>
      <c r="HK13" s="13"/>
      <c r="HL13" s="14"/>
      <c r="HM13" s="15"/>
      <c r="HN13" s="15"/>
      <c r="HO13" s="15"/>
      <c r="HP13" s="13"/>
      <c r="HQ13" s="14"/>
      <c r="HR13" s="15"/>
      <c r="HS13" s="15"/>
      <c r="HT13" s="15"/>
      <c r="HU13" s="13"/>
      <c r="HV13" s="14"/>
      <c r="HW13" s="15"/>
      <c r="HX13" s="15"/>
      <c r="HY13" s="15"/>
      <c r="HZ13" s="13"/>
      <c r="IA13" s="14"/>
      <c r="IB13" s="15"/>
      <c r="IC13" s="15"/>
      <c r="ID13" s="15"/>
      <c r="IE13" s="13"/>
      <c r="IF13" s="14"/>
      <c r="IG13" s="15"/>
      <c r="IH13" s="15"/>
      <c r="II13" s="15"/>
      <c r="IJ13" s="13"/>
      <c r="IK13" s="14"/>
      <c r="IL13" s="15"/>
      <c r="IM13" s="15"/>
      <c r="IN13" s="15"/>
      <c r="IO13" s="13"/>
      <c r="IP13" s="14"/>
      <c r="IQ13" s="15"/>
      <c r="IR13" s="15"/>
      <c r="IS13" s="15"/>
      <c r="IT13" s="15"/>
      <c r="IU13" s="14"/>
      <c r="IV13" s="15"/>
      <c r="IW13" s="15"/>
      <c r="IX13" s="15"/>
      <c r="IY13" s="327"/>
    </row>
    <row r="14" spans="2:259" x14ac:dyDescent="0.3">
      <c r="B14" s="316"/>
      <c r="C14" s="314"/>
      <c r="D14" s="315"/>
      <c r="E14" s="14"/>
      <c r="F14" s="15"/>
      <c r="G14" s="15"/>
      <c r="H14" s="15"/>
      <c r="I14" s="13"/>
      <c r="J14" s="14"/>
      <c r="K14" s="15"/>
      <c r="L14" s="15"/>
      <c r="M14" s="15"/>
      <c r="N14" s="13"/>
      <c r="O14" s="14"/>
      <c r="P14" s="15"/>
      <c r="Q14" s="15"/>
      <c r="R14" s="15"/>
      <c r="S14" s="13"/>
      <c r="T14" s="14"/>
      <c r="U14" s="15"/>
      <c r="V14" s="15"/>
      <c r="W14" s="15"/>
      <c r="X14" s="13"/>
      <c r="Y14" s="14"/>
      <c r="Z14" s="15"/>
      <c r="AA14" s="15"/>
      <c r="AB14" s="15"/>
      <c r="AC14" s="15"/>
      <c r="AD14" s="14"/>
      <c r="AE14" s="15"/>
      <c r="AF14" s="15"/>
      <c r="AG14" s="15"/>
      <c r="AH14" s="13"/>
      <c r="AI14" s="14"/>
      <c r="AJ14" s="15"/>
      <c r="AK14" s="15"/>
      <c r="AL14" s="15"/>
      <c r="AM14" s="13"/>
      <c r="AN14" s="14"/>
      <c r="AO14" s="15"/>
      <c r="AP14" s="15"/>
      <c r="AQ14" s="15"/>
      <c r="AR14" s="326"/>
      <c r="AS14" s="14"/>
      <c r="AT14" s="15"/>
      <c r="AU14" s="15"/>
      <c r="AV14" s="15"/>
      <c r="AW14" s="13"/>
      <c r="AX14" s="14"/>
      <c r="AY14" s="15"/>
      <c r="AZ14" s="15"/>
      <c r="BA14" s="15"/>
      <c r="BB14" s="13"/>
      <c r="BC14" s="14"/>
      <c r="BD14" s="15"/>
      <c r="BE14" s="15"/>
      <c r="BF14" s="15"/>
      <c r="BG14" s="13"/>
      <c r="BH14" s="14"/>
      <c r="BI14" s="15"/>
      <c r="BJ14" s="15"/>
      <c r="BK14" s="15"/>
      <c r="BL14" s="13"/>
      <c r="BM14" s="14"/>
      <c r="BN14" s="15"/>
      <c r="BO14" s="15"/>
      <c r="BP14" s="15"/>
      <c r="BQ14" s="13"/>
      <c r="BR14" s="14"/>
      <c r="BS14" s="15"/>
      <c r="BT14" s="15"/>
      <c r="BU14" s="15"/>
      <c r="BV14" s="13"/>
      <c r="BW14" s="14"/>
      <c r="BX14" s="15"/>
      <c r="BY14" s="15"/>
      <c r="BZ14" s="15"/>
      <c r="CA14" s="13"/>
      <c r="CB14" s="14"/>
      <c r="CC14" s="15"/>
      <c r="CD14" s="15"/>
      <c r="CE14" s="15"/>
      <c r="CF14" s="13"/>
      <c r="CG14" s="14"/>
      <c r="CH14" s="15"/>
      <c r="CI14" s="15"/>
      <c r="CJ14" s="15"/>
      <c r="CK14" s="13"/>
      <c r="CL14" s="14"/>
      <c r="CM14" s="15"/>
      <c r="CN14" s="15"/>
      <c r="CO14" s="15"/>
      <c r="CP14" s="13"/>
      <c r="CQ14" s="14"/>
      <c r="CR14" s="15"/>
      <c r="CS14" s="15"/>
      <c r="CT14" s="15"/>
      <c r="CU14" s="13"/>
      <c r="CV14" s="14"/>
      <c r="CW14" s="15"/>
      <c r="CX14" s="15"/>
      <c r="CY14" s="15"/>
      <c r="CZ14" s="13"/>
      <c r="DA14" s="14"/>
      <c r="DB14" s="15"/>
      <c r="DC14" s="15"/>
      <c r="DD14" s="15"/>
      <c r="DE14" s="13"/>
      <c r="DF14" s="14"/>
      <c r="DG14" s="15"/>
      <c r="DH14" s="15"/>
      <c r="DI14" s="15"/>
      <c r="DJ14" s="13"/>
      <c r="DK14" s="14"/>
      <c r="DL14" s="15"/>
      <c r="DM14" s="15"/>
      <c r="DN14" s="15"/>
      <c r="DO14" s="13"/>
      <c r="DP14" s="14"/>
      <c r="DQ14" s="15"/>
      <c r="DR14" s="15"/>
      <c r="DS14" s="15"/>
      <c r="DT14" s="13"/>
      <c r="DU14" s="14"/>
      <c r="DV14" s="15"/>
      <c r="DW14" s="15"/>
      <c r="DX14" s="15"/>
      <c r="DY14" s="13"/>
      <c r="DZ14" s="14"/>
      <c r="EA14" s="15"/>
      <c r="EB14" s="15"/>
      <c r="EC14" s="15"/>
      <c r="ED14" s="13"/>
      <c r="EE14" s="14"/>
      <c r="EF14" s="15"/>
      <c r="EG14" s="15"/>
      <c r="EH14" s="15"/>
      <c r="EI14" s="13"/>
      <c r="EJ14" s="14"/>
      <c r="EK14" s="15"/>
      <c r="EL14" s="15"/>
      <c r="EM14" s="15"/>
      <c r="EN14" s="15"/>
      <c r="EO14" s="14"/>
      <c r="EP14" s="15"/>
      <c r="EQ14" s="15"/>
      <c r="ER14" s="15"/>
      <c r="ES14" s="13"/>
      <c r="ET14" s="14"/>
      <c r="EU14" s="15"/>
      <c r="EV14" s="15"/>
      <c r="EW14" s="15"/>
      <c r="EX14" s="13"/>
      <c r="EY14" s="14"/>
      <c r="EZ14" s="15"/>
      <c r="FA14" s="15"/>
      <c r="FB14" s="15"/>
      <c r="FC14" s="13"/>
      <c r="FD14" s="14"/>
      <c r="FE14" s="15"/>
      <c r="FF14" s="15"/>
      <c r="FG14" s="15"/>
      <c r="FH14" s="13"/>
      <c r="FI14" s="14"/>
      <c r="FJ14" s="15"/>
      <c r="FK14" s="15"/>
      <c r="FL14" s="15"/>
      <c r="FM14" s="13"/>
      <c r="FN14" s="14"/>
      <c r="FO14" s="15"/>
      <c r="FP14" s="15"/>
      <c r="FQ14" s="15"/>
      <c r="FR14" s="13"/>
      <c r="FS14" s="14"/>
      <c r="FT14" s="15"/>
      <c r="FU14" s="15"/>
      <c r="FV14" s="15"/>
      <c r="FW14" s="13"/>
      <c r="FX14" s="14"/>
      <c r="FY14" s="15"/>
      <c r="FZ14" s="15"/>
      <c r="GA14" s="15"/>
      <c r="GB14" s="13"/>
      <c r="GC14" s="14"/>
      <c r="GD14" s="15"/>
      <c r="GE14" s="15"/>
      <c r="GF14" s="15"/>
      <c r="GG14" s="13"/>
      <c r="GH14" s="14"/>
      <c r="GI14" s="15"/>
      <c r="GJ14" s="15"/>
      <c r="GK14" s="15"/>
      <c r="GL14" s="13"/>
      <c r="GM14" s="14"/>
      <c r="GN14" s="15"/>
      <c r="GO14" s="15"/>
      <c r="GP14" s="15"/>
      <c r="GQ14" s="13"/>
      <c r="GR14" s="14"/>
      <c r="GS14" s="15"/>
      <c r="GT14" s="15"/>
      <c r="GU14" s="15"/>
      <c r="GV14" s="13"/>
      <c r="GW14" s="14"/>
      <c r="GX14" s="15"/>
      <c r="GY14" s="15"/>
      <c r="GZ14" s="15"/>
      <c r="HA14" s="13"/>
      <c r="HB14" s="14"/>
      <c r="HC14" s="15"/>
      <c r="HD14" s="15"/>
      <c r="HE14" s="15"/>
      <c r="HF14" s="13"/>
      <c r="HG14" s="14"/>
      <c r="HH14" s="15"/>
      <c r="HI14" s="15"/>
      <c r="HJ14" s="15"/>
      <c r="HK14" s="13"/>
      <c r="HL14" s="14"/>
      <c r="HM14" s="15"/>
      <c r="HN14" s="15"/>
      <c r="HO14" s="15"/>
      <c r="HP14" s="13"/>
      <c r="HQ14" s="14"/>
      <c r="HR14" s="15"/>
      <c r="HS14" s="15"/>
      <c r="HT14" s="15"/>
      <c r="HU14" s="13"/>
      <c r="HV14" s="14"/>
      <c r="HW14" s="15"/>
      <c r="HX14" s="15"/>
      <c r="HY14" s="15"/>
      <c r="HZ14" s="13"/>
      <c r="IA14" s="14"/>
      <c r="IB14" s="15"/>
      <c r="IC14" s="15"/>
      <c r="ID14" s="15"/>
      <c r="IE14" s="13"/>
      <c r="IF14" s="14"/>
      <c r="IG14" s="15"/>
      <c r="IH14" s="15"/>
      <c r="II14" s="15"/>
      <c r="IJ14" s="13"/>
      <c r="IK14" s="14"/>
      <c r="IL14" s="15"/>
      <c r="IM14" s="15"/>
      <c r="IN14" s="15"/>
      <c r="IO14" s="13"/>
      <c r="IP14" s="14"/>
      <c r="IQ14" s="15"/>
      <c r="IR14" s="15"/>
      <c r="IS14" s="15"/>
      <c r="IT14" s="15"/>
      <c r="IU14" s="14"/>
      <c r="IV14" s="15"/>
      <c r="IW14" s="15"/>
      <c r="IX14" s="15"/>
      <c r="IY14" s="327"/>
    </row>
    <row r="15" spans="2:259" x14ac:dyDescent="0.3">
      <c r="B15" s="316"/>
      <c r="C15" s="314"/>
      <c r="D15" s="315"/>
      <c r="E15" s="14"/>
      <c r="F15" s="15"/>
      <c r="G15" s="15"/>
      <c r="H15" s="15"/>
      <c r="I15" s="13"/>
      <c r="J15" s="14"/>
      <c r="K15" s="15"/>
      <c r="L15" s="15"/>
      <c r="M15" s="15"/>
      <c r="N15" s="13"/>
      <c r="O15" s="14"/>
      <c r="P15" s="15"/>
      <c r="Q15" s="15"/>
      <c r="R15" s="15"/>
      <c r="S15" s="13"/>
      <c r="T15" s="14"/>
      <c r="U15" s="15"/>
      <c r="V15" s="15"/>
      <c r="W15" s="15"/>
      <c r="X15" s="13"/>
      <c r="Y15" s="14"/>
      <c r="Z15" s="15"/>
      <c r="AA15" s="15"/>
      <c r="AB15" s="15"/>
      <c r="AC15" s="15"/>
      <c r="AD15" s="14"/>
      <c r="AE15" s="15"/>
      <c r="AF15" s="15"/>
      <c r="AG15" s="15"/>
      <c r="AH15" s="13"/>
      <c r="AI15" s="14"/>
      <c r="AJ15" s="15"/>
      <c r="AK15" s="15"/>
      <c r="AL15" s="15"/>
      <c r="AM15" s="13"/>
      <c r="AN15" s="14"/>
      <c r="AO15" s="15"/>
      <c r="AP15" s="15"/>
      <c r="AQ15" s="15"/>
      <c r="AR15" s="326"/>
      <c r="AS15" s="14"/>
      <c r="AT15" s="15"/>
      <c r="AU15" s="15"/>
      <c r="AV15" s="15"/>
      <c r="AW15" s="13"/>
      <c r="AX15" s="14"/>
      <c r="AY15" s="15"/>
      <c r="AZ15" s="15"/>
      <c r="BA15" s="15"/>
      <c r="BB15" s="13"/>
      <c r="BC15" s="14"/>
      <c r="BD15" s="15"/>
      <c r="BE15" s="15"/>
      <c r="BF15" s="15"/>
      <c r="BG15" s="13"/>
      <c r="BH15" s="14"/>
      <c r="BI15" s="15"/>
      <c r="BJ15" s="15"/>
      <c r="BK15" s="15"/>
      <c r="BL15" s="13"/>
      <c r="BM15" s="14"/>
      <c r="BN15" s="15"/>
      <c r="BO15" s="15"/>
      <c r="BP15" s="15"/>
      <c r="BQ15" s="13"/>
      <c r="BR15" s="14"/>
      <c r="BS15" s="15"/>
      <c r="BT15" s="15"/>
      <c r="BU15" s="15"/>
      <c r="BV15" s="13"/>
      <c r="BW15" s="14"/>
      <c r="BX15" s="15"/>
      <c r="BY15" s="15"/>
      <c r="BZ15" s="15"/>
      <c r="CA15" s="13"/>
      <c r="CB15" s="14"/>
      <c r="CC15" s="15"/>
      <c r="CD15" s="15"/>
      <c r="CE15" s="15"/>
      <c r="CF15" s="13"/>
      <c r="CG15" s="14"/>
      <c r="CH15" s="15"/>
      <c r="CI15" s="15"/>
      <c r="CJ15" s="15"/>
      <c r="CK15" s="13"/>
      <c r="CL15" s="14"/>
      <c r="CM15" s="15"/>
      <c r="CN15" s="15"/>
      <c r="CO15" s="15"/>
      <c r="CP15" s="13"/>
      <c r="CQ15" s="14"/>
      <c r="CR15" s="15"/>
      <c r="CS15" s="15"/>
      <c r="CT15" s="15"/>
      <c r="CU15" s="13"/>
      <c r="CV15" s="14"/>
      <c r="CW15" s="15"/>
      <c r="CX15" s="15"/>
      <c r="CY15" s="15"/>
      <c r="CZ15" s="13"/>
      <c r="DA15" s="14"/>
      <c r="DB15" s="15"/>
      <c r="DC15" s="15"/>
      <c r="DD15" s="15"/>
      <c r="DE15" s="13"/>
      <c r="DF15" s="14"/>
      <c r="DG15" s="15"/>
      <c r="DH15" s="15"/>
      <c r="DI15" s="15"/>
      <c r="DJ15" s="13"/>
      <c r="DK15" s="14"/>
      <c r="DL15" s="15"/>
      <c r="DM15" s="15"/>
      <c r="DN15" s="15"/>
      <c r="DO15" s="13"/>
      <c r="DP15" s="14"/>
      <c r="DQ15" s="15"/>
      <c r="DR15" s="15"/>
      <c r="DS15" s="15"/>
      <c r="DT15" s="13"/>
      <c r="DU15" s="14"/>
      <c r="DV15" s="15"/>
      <c r="DW15" s="15"/>
      <c r="DX15" s="15"/>
      <c r="DY15" s="13"/>
      <c r="DZ15" s="14"/>
      <c r="EA15" s="15"/>
      <c r="EB15" s="15"/>
      <c r="EC15" s="15"/>
      <c r="ED15" s="13"/>
      <c r="EE15" s="14"/>
      <c r="EF15" s="15"/>
      <c r="EG15" s="15"/>
      <c r="EH15" s="15"/>
      <c r="EI15" s="13"/>
      <c r="EJ15" s="14"/>
      <c r="EK15" s="15"/>
      <c r="EL15" s="15"/>
      <c r="EM15" s="15"/>
      <c r="EN15" s="15"/>
      <c r="EO15" s="14"/>
      <c r="EP15" s="15"/>
      <c r="EQ15" s="15"/>
      <c r="ER15" s="15"/>
      <c r="ES15" s="13"/>
      <c r="ET15" s="14"/>
      <c r="EU15" s="15"/>
      <c r="EV15" s="15"/>
      <c r="EW15" s="15"/>
      <c r="EX15" s="13"/>
      <c r="EY15" s="14"/>
      <c r="EZ15" s="15"/>
      <c r="FA15" s="15"/>
      <c r="FB15" s="15"/>
      <c r="FC15" s="13"/>
      <c r="FD15" s="14"/>
      <c r="FE15" s="15"/>
      <c r="FF15" s="15"/>
      <c r="FG15" s="15"/>
      <c r="FH15" s="13"/>
      <c r="FI15" s="14"/>
      <c r="FJ15" s="15"/>
      <c r="FK15" s="15"/>
      <c r="FL15" s="15"/>
      <c r="FM15" s="13"/>
      <c r="FN15" s="14"/>
      <c r="FO15" s="15"/>
      <c r="FP15" s="15"/>
      <c r="FQ15" s="15"/>
      <c r="FR15" s="13"/>
      <c r="FS15" s="14"/>
      <c r="FT15" s="15"/>
      <c r="FU15" s="15"/>
      <c r="FV15" s="15"/>
      <c r="FW15" s="13"/>
      <c r="FX15" s="14"/>
      <c r="FY15" s="15"/>
      <c r="FZ15" s="15"/>
      <c r="GA15" s="15"/>
      <c r="GB15" s="13"/>
      <c r="GC15" s="14"/>
      <c r="GD15" s="15"/>
      <c r="GE15" s="15"/>
      <c r="GF15" s="15"/>
      <c r="GG15" s="13"/>
      <c r="GH15" s="14"/>
      <c r="GI15" s="15"/>
      <c r="GJ15" s="15"/>
      <c r="GK15" s="15"/>
      <c r="GL15" s="13"/>
      <c r="GM15" s="14"/>
      <c r="GN15" s="15"/>
      <c r="GO15" s="15"/>
      <c r="GP15" s="15"/>
      <c r="GQ15" s="13"/>
      <c r="GR15" s="14"/>
      <c r="GS15" s="15"/>
      <c r="GT15" s="15"/>
      <c r="GU15" s="15"/>
      <c r="GV15" s="13"/>
      <c r="GW15" s="14"/>
      <c r="GX15" s="15"/>
      <c r="GY15" s="15"/>
      <c r="GZ15" s="15"/>
      <c r="HA15" s="13"/>
      <c r="HB15" s="14"/>
      <c r="HC15" s="15"/>
      <c r="HD15" s="15"/>
      <c r="HE15" s="15"/>
      <c r="HF15" s="13"/>
      <c r="HG15" s="14"/>
      <c r="HH15" s="15"/>
      <c r="HI15" s="15"/>
      <c r="HJ15" s="15"/>
      <c r="HK15" s="13"/>
      <c r="HL15" s="14"/>
      <c r="HM15" s="15"/>
      <c r="HN15" s="15"/>
      <c r="HO15" s="15"/>
      <c r="HP15" s="13"/>
      <c r="HQ15" s="14"/>
      <c r="HR15" s="15"/>
      <c r="HS15" s="15"/>
      <c r="HT15" s="15"/>
      <c r="HU15" s="13"/>
      <c r="HV15" s="14"/>
      <c r="HW15" s="15"/>
      <c r="HX15" s="15"/>
      <c r="HY15" s="15"/>
      <c r="HZ15" s="13"/>
      <c r="IA15" s="14"/>
      <c r="IB15" s="15"/>
      <c r="IC15" s="15"/>
      <c r="ID15" s="15"/>
      <c r="IE15" s="13"/>
      <c r="IF15" s="14"/>
      <c r="IG15" s="15"/>
      <c r="IH15" s="15"/>
      <c r="II15" s="15"/>
      <c r="IJ15" s="13"/>
      <c r="IK15" s="14"/>
      <c r="IL15" s="15"/>
      <c r="IM15" s="15"/>
      <c r="IN15" s="15"/>
      <c r="IO15" s="13"/>
      <c r="IP15" s="14"/>
      <c r="IQ15" s="15"/>
      <c r="IR15" s="15"/>
      <c r="IS15" s="15"/>
      <c r="IT15" s="15"/>
      <c r="IU15" s="14"/>
      <c r="IV15" s="15"/>
      <c r="IW15" s="15"/>
      <c r="IX15" s="15"/>
      <c r="IY15" s="327"/>
    </row>
    <row r="16" spans="2:259" x14ac:dyDescent="0.3">
      <c r="B16" s="316"/>
      <c r="C16" s="314"/>
      <c r="D16" s="315"/>
      <c r="E16" s="14"/>
      <c r="F16" s="15"/>
      <c r="G16" s="15"/>
      <c r="H16" s="15"/>
      <c r="I16" s="13"/>
      <c r="J16" s="14"/>
      <c r="K16" s="15"/>
      <c r="L16" s="15"/>
      <c r="M16" s="15"/>
      <c r="N16" s="13"/>
      <c r="O16" s="14"/>
      <c r="P16" s="15"/>
      <c r="Q16" s="15"/>
      <c r="R16" s="15"/>
      <c r="S16" s="13"/>
      <c r="T16" s="14"/>
      <c r="U16" s="15"/>
      <c r="V16" s="15"/>
      <c r="W16" s="15"/>
      <c r="X16" s="13"/>
      <c r="Y16" s="14"/>
      <c r="Z16" s="15"/>
      <c r="AA16" s="15"/>
      <c r="AB16" s="15"/>
      <c r="AC16" s="15"/>
      <c r="AD16" s="14"/>
      <c r="AE16" s="15"/>
      <c r="AF16" s="15"/>
      <c r="AG16" s="15"/>
      <c r="AH16" s="13"/>
      <c r="AI16" s="14"/>
      <c r="AJ16" s="15"/>
      <c r="AK16" s="15"/>
      <c r="AL16" s="15"/>
      <c r="AM16" s="13"/>
      <c r="AN16" s="14"/>
      <c r="AO16" s="15"/>
      <c r="AP16" s="15"/>
      <c r="AQ16" s="15"/>
      <c r="AR16" s="326"/>
      <c r="AS16" s="14"/>
      <c r="AT16" s="15"/>
      <c r="AU16" s="15"/>
      <c r="AV16" s="15"/>
      <c r="AW16" s="13"/>
      <c r="AX16" s="14"/>
      <c r="AY16" s="15"/>
      <c r="AZ16" s="15"/>
      <c r="BA16" s="15"/>
      <c r="BB16" s="13"/>
      <c r="BC16" s="14"/>
      <c r="BD16" s="15"/>
      <c r="BE16" s="15"/>
      <c r="BF16" s="15"/>
      <c r="BG16" s="13"/>
      <c r="BH16" s="14"/>
      <c r="BI16" s="15"/>
      <c r="BJ16" s="15"/>
      <c r="BK16" s="15"/>
      <c r="BL16" s="13"/>
      <c r="BM16" s="14"/>
      <c r="BN16" s="15"/>
      <c r="BO16" s="15"/>
      <c r="BP16" s="15"/>
      <c r="BQ16" s="13"/>
      <c r="BR16" s="14"/>
      <c r="BS16" s="15"/>
      <c r="BT16" s="15"/>
      <c r="BU16" s="15"/>
      <c r="BV16" s="13"/>
      <c r="BW16" s="14"/>
      <c r="BX16" s="15"/>
      <c r="BY16" s="15"/>
      <c r="BZ16" s="15"/>
      <c r="CA16" s="13"/>
      <c r="CB16" s="14"/>
      <c r="CC16" s="15"/>
      <c r="CD16" s="15"/>
      <c r="CE16" s="15"/>
      <c r="CF16" s="13"/>
      <c r="CG16" s="14"/>
      <c r="CH16" s="15"/>
      <c r="CI16" s="15"/>
      <c r="CJ16" s="15"/>
      <c r="CK16" s="13"/>
      <c r="CL16" s="14"/>
      <c r="CM16" s="15"/>
      <c r="CN16" s="15"/>
      <c r="CO16" s="15"/>
      <c r="CP16" s="13"/>
      <c r="CQ16" s="14"/>
      <c r="CR16" s="15"/>
      <c r="CS16" s="15"/>
      <c r="CT16" s="15"/>
      <c r="CU16" s="13"/>
      <c r="CV16" s="14"/>
      <c r="CW16" s="15"/>
      <c r="CX16" s="15"/>
      <c r="CY16" s="15"/>
      <c r="CZ16" s="13"/>
      <c r="DA16" s="14"/>
      <c r="DB16" s="15"/>
      <c r="DC16" s="15"/>
      <c r="DD16" s="15"/>
      <c r="DE16" s="13"/>
      <c r="DF16" s="14"/>
      <c r="DG16" s="15"/>
      <c r="DH16" s="15"/>
      <c r="DI16" s="15"/>
      <c r="DJ16" s="13"/>
      <c r="DK16" s="14"/>
      <c r="DL16" s="15"/>
      <c r="DM16" s="15"/>
      <c r="DN16" s="15"/>
      <c r="DO16" s="13"/>
      <c r="DP16" s="14"/>
      <c r="DQ16" s="15"/>
      <c r="DR16" s="15"/>
      <c r="DS16" s="15"/>
      <c r="DT16" s="13"/>
      <c r="DU16" s="14"/>
      <c r="DV16" s="15"/>
      <c r="DW16" s="15"/>
      <c r="DX16" s="15"/>
      <c r="DY16" s="13"/>
      <c r="DZ16" s="14"/>
      <c r="EA16" s="15"/>
      <c r="EB16" s="15"/>
      <c r="EC16" s="15"/>
      <c r="ED16" s="13"/>
      <c r="EE16" s="14"/>
      <c r="EF16" s="15"/>
      <c r="EG16" s="15"/>
      <c r="EH16" s="15"/>
      <c r="EI16" s="13"/>
      <c r="EJ16" s="14"/>
      <c r="EK16" s="15"/>
      <c r="EL16" s="15"/>
      <c r="EM16" s="15"/>
      <c r="EN16" s="15"/>
      <c r="EO16" s="14"/>
      <c r="EP16" s="15"/>
      <c r="EQ16" s="15"/>
      <c r="ER16" s="15"/>
      <c r="ES16" s="13"/>
      <c r="ET16" s="14"/>
      <c r="EU16" s="15"/>
      <c r="EV16" s="15"/>
      <c r="EW16" s="15"/>
      <c r="EX16" s="13"/>
      <c r="EY16" s="14"/>
      <c r="EZ16" s="15"/>
      <c r="FA16" s="15"/>
      <c r="FB16" s="15"/>
      <c r="FC16" s="13"/>
      <c r="FD16" s="14"/>
      <c r="FE16" s="15"/>
      <c r="FF16" s="15"/>
      <c r="FG16" s="15"/>
      <c r="FH16" s="13"/>
      <c r="FI16" s="14"/>
      <c r="FJ16" s="15"/>
      <c r="FK16" s="15"/>
      <c r="FL16" s="15"/>
      <c r="FM16" s="13"/>
      <c r="FN16" s="14"/>
      <c r="FO16" s="15"/>
      <c r="FP16" s="15"/>
      <c r="FQ16" s="15"/>
      <c r="FR16" s="13"/>
      <c r="FS16" s="14"/>
      <c r="FT16" s="15"/>
      <c r="FU16" s="15"/>
      <c r="FV16" s="15"/>
      <c r="FW16" s="13"/>
      <c r="FX16" s="14"/>
      <c r="FY16" s="15"/>
      <c r="FZ16" s="15"/>
      <c r="GA16" s="15"/>
      <c r="GB16" s="13"/>
      <c r="GC16" s="14"/>
      <c r="GD16" s="15"/>
      <c r="GE16" s="15"/>
      <c r="GF16" s="15"/>
      <c r="GG16" s="13"/>
      <c r="GH16" s="14"/>
      <c r="GI16" s="15"/>
      <c r="GJ16" s="15"/>
      <c r="GK16" s="15"/>
      <c r="GL16" s="13"/>
      <c r="GM16" s="14"/>
      <c r="GN16" s="15"/>
      <c r="GO16" s="15"/>
      <c r="GP16" s="15"/>
      <c r="GQ16" s="13"/>
      <c r="GR16" s="14"/>
      <c r="GS16" s="15"/>
      <c r="GT16" s="15"/>
      <c r="GU16" s="15"/>
      <c r="GV16" s="13"/>
      <c r="GW16" s="14"/>
      <c r="GX16" s="15"/>
      <c r="GY16" s="15"/>
      <c r="GZ16" s="15"/>
      <c r="HA16" s="13"/>
      <c r="HB16" s="14"/>
      <c r="HC16" s="15"/>
      <c r="HD16" s="15"/>
      <c r="HE16" s="15"/>
      <c r="HF16" s="13"/>
      <c r="HG16" s="14"/>
      <c r="HH16" s="15"/>
      <c r="HI16" s="15"/>
      <c r="HJ16" s="15"/>
      <c r="HK16" s="13"/>
      <c r="HL16" s="14"/>
      <c r="HM16" s="15"/>
      <c r="HN16" s="15"/>
      <c r="HO16" s="15"/>
      <c r="HP16" s="13"/>
      <c r="HQ16" s="14"/>
      <c r="HR16" s="15"/>
      <c r="HS16" s="15"/>
      <c r="HT16" s="15"/>
      <c r="HU16" s="13"/>
      <c r="HV16" s="14"/>
      <c r="HW16" s="15"/>
      <c r="HX16" s="15"/>
      <c r="HY16" s="15"/>
      <c r="HZ16" s="13"/>
      <c r="IA16" s="14"/>
      <c r="IB16" s="15"/>
      <c r="IC16" s="15"/>
      <c r="ID16" s="15"/>
      <c r="IE16" s="13"/>
      <c r="IF16" s="14"/>
      <c r="IG16" s="15"/>
      <c r="IH16" s="15"/>
      <c r="II16" s="15"/>
      <c r="IJ16" s="13"/>
      <c r="IK16" s="14"/>
      <c r="IL16" s="15"/>
      <c r="IM16" s="15"/>
      <c r="IN16" s="15"/>
      <c r="IO16" s="13"/>
      <c r="IP16" s="14"/>
      <c r="IQ16" s="15"/>
      <c r="IR16" s="15"/>
      <c r="IS16" s="15"/>
      <c r="IT16" s="15"/>
      <c r="IU16" s="14"/>
      <c r="IV16" s="15"/>
      <c r="IW16" s="15"/>
      <c r="IX16" s="15"/>
      <c r="IY16" s="327"/>
    </row>
    <row r="17" spans="2:259" x14ac:dyDescent="0.3">
      <c r="B17" s="316"/>
      <c r="C17" s="314"/>
      <c r="D17" s="315"/>
      <c r="E17" s="14"/>
      <c r="F17" s="15"/>
      <c r="G17" s="15"/>
      <c r="H17" s="15"/>
      <c r="I17" s="13"/>
      <c r="J17" s="14"/>
      <c r="K17" s="15"/>
      <c r="L17" s="15"/>
      <c r="M17" s="15"/>
      <c r="N17" s="13"/>
      <c r="O17" s="14"/>
      <c r="P17" s="15"/>
      <c r="Q17" s="15"/>
      <c r="R17" s="15"/>
      <c r="S17" s="13"/>
      <c r="T17" s="14"/>
      <c r="U17" s="15"/>
      <c r="V17" s="15"/>
      <c r="W17" s="15"/>
      <c r="X17" s="13"/>
      <c r="Y17" s="14"/>
      <c r="Z17" s="15"/>
      <c r="AA17" s="15"/>
      <c r="AB17" s="15"/>
      <c r="AC17" s="15"/>
      <c r="AD17" s="14"/>
      <c r="AE17" s="15"/>
      <c r="AF17" s="15"/>
      <c r="AG17" s="15"/>
      <c r="AH17" s="13"/>
      <c r="AI17" s="14"/>
      <c r="AJ17" s="15"/>
      <c r="AK17" s="15"/>
      <c r="AL17" s="15"/>
      <c r="AM17" s="13"/>
      <c r="AN17" s="14"/>
      <c r="AO17" s="15"/>
      <c r="AP17" s="15"/>
      <c r="AQ17" s="15"/>
      <c r="AR17" s="326"/>
      <c r="AS17" s="14"/>
      <c r="AT17" s="15"/>
      <c r="AU17" s="15"/>
      <c r="AV17" s="15"/>
      <c r="AW17" s="13"/>
      <c r="AX17" s="14"/>
      <c r="AY17" s="15"/>
      <c r="AZ17" s="15"/>
      <c r="BA17" s="15"/>
      <c r="BB17" s="13"/>
      <c r="BC17" s="14"/>
      <c r="BD17" s="15"/>
      <c r="BE17" s="15"/>
      <c r="BF17" s="15"/>
      <c r="BG17" s="13"/>
      <c r="BH17" s="14"/>
      <c r="BI17" s="15"/>
      <c r="BJ17" s="15"/>
      <c r="BK17" s="15"/>
      <c r="BL17" s="13"/>
      <c r="BM17" s="14"/>
      <c r="BN17" s="15"/>
      <c r="BO17" s="15"/>
      <c r="BP17" s="15"/>
      <c r="BQ17" s="13"/>
      <c r="BR17" s="14"/>
      <c r="BS17" s="15"/>
      <c r="BT17" s="15"/>
      <c r="BU17" s="15"/>
      <c r="BV17" s="13"/>
      <c r="BW17" s="14"/>
      <c r="BX17" s="15"/>
      <c r="BY17" s="15"/>
      <c r="BZ17" s="15"/>
      <c r="CA17" s="13"/>
      <c r="CB17" s="14"/>
      <c r="CC17" s="15"/>
      <c r="CD17" s="15"/>
      <c r="CE17" s="15"/>
      <c r="CF17" s="13"/>
      <c r="CG17" s="14"/>
      <c r="CH17" s="15"/>
      <c r="CI17" s="15"/>
      <c r="CJ17" s="15"/>
      <c r="CK17" s="13"/>
      <c r="CL17" s="14"/>
      <c r="CM17" s="15"/>
      <c r="CN17" s="15"/>
      <c r="CO17" s="15"/>
      <c r="CP17" s="13"/>
      <c r="CQ17" s="14"/>
      <c r="CR17" s="15"/>
      <c r="CS17" s="15"/>
      <c r="CT17" s="15"/>
      <c r="CU17" s="13"/>
      <c r="CV17" s="14"/>
      <c r="CW17" s="15"/>
      <c r="CX17" s="15"/>
      <c r="CY17" s="15"/>
      <c r="CZ17" s="13"/>
      <c r="DA17" s="14"/>
      <c r="DB17" s="15"/>
      <c r="DC17" s="15"/>
      <c r="DD17" s="15"/>
      <c r="DE17" s="13"/>
      <c r="DF17" s="14"/>
      <c r="DG17" s="15"/>
      <c r="DH17" s="15"/>
      <c r="DI17" s="15"/>
      <c r="DJ17" s="13"/>
      <c r="DK17" s="14"/>
      <c r="DL17" s="15"/>
      <c r="DM17" s="15"/>
      <c r="DN17" s="15"/>
      <c r="DO17" s="13"/>
      <c r="DP17" s="14"/>
      <c r="DQ17" s="15"/>
      <c r="DR17" s="15"/>
      <c r="DS17" s="15"/>
      <c r="DT17" s="13"/>
      <c r="DU17" s="14"/>
      <c r="DV17" s="15"/>
      <c r="DW17" s="15"/>
      <c r="DX17" s="15"/>
      <c r="DY17" s="13"/>
      <c r="DZ17" s="14"/>
      <c r="EA17" s="15"/>
      <c r="EB17" s="15"/>
      <c r="EC17" s="15"/>
      <c r="ED17" s="13"/>
      <c r="EE17" s="14"/>
      <c r="EF17" s="15"/>
      <c r="EG17" s="15"/>
      <c r="EH17" s="15"/>
      <c r="EI17" s="13"/>
      <c r="EJ17" s="14"/>
      <c r="EK17" s="15"/>
      <c r="EL17" s="15"/>
      <c r="EM17" s="15"/>
      <c r="EN17" s="15"/>
      <c r="EO17" s="14"/>
      <c r="EP17" s="15"/>
      <c r="EQ17" s="15"/>
      <c r="ER17" s="15"/>
      <c r="ES17" s="13"/>
      <c r="ET17" s="14"/>
      <c r="EU17" s="15"/>
      <c r="EV17" s="15"/>
      <c r="EW17" s="15"/>
      <c r="EX17" s="13"/>
      <c r="EY17" s="14"/>
      <c r="EZ17" s="15"/>
      <c r="FA17" s="15"/>
      <c r="FB17" s="15"/>
      <c r="FC17" s="13"/>
      <c r="FD17" s="14"/>
      <c r="FE17" s="15"/>
      <c r="FF17" s="15"/>
      <c r="FG17" s="15"/>
      <c r="FH17" s="13"/>
      <c r="FI17" s="14"/>
      <c r="FJ17" s="15"/>
      <c r="FK17" s="15"/>
      <c r="FL17" s="15"/>
      <c r="FM17" s="13"/>
      <c r="FN17" s="14"/>
      <c r="FO17" s="15"/>
      <c r="FP17" s="15"/>
      <c r="FQ17" s="15"/>
      <c r="FR17" s="13"/>
      <c r="FS17" s="14"/>
      <c r="FT17" s="15"/>
      <c r="FU17" s="15"/>
      <c r="FV17" s="15"/>
      <c r="FW17" s="13"/>
      <c r="FX17" s="14"/>
      <c r="FY17" s="15"/>
      <c r="FZ17" s="15"/>
      <c r="GA17" s="15"/>
      <c r="GB17" s="13"/>
      <c r="GC17" s="14"/>
      <c r="GD17" s="15"/>
      <c r="GE17" s="15"/>
      <c r="GF17" s="15"/>
      <c r="GG17" s="13"/>
      <c r="GH17" s="14"/>
      <c r="GI17" s="15"/>
      <c r="GJ17" s="15"/>
      <c r="GK17" s="15"/>
      <c r="GL17" s="13"/>
      <c r="GM17" s="14"/>
      <c r="GN17" s="15"/>
      <c r="GO17" s="15"/>
      <c r="GP17" s="15"/>
      <c r="GQ17" s="13"/>
      <c r="GR17" s="14"/>
      <c r="GS17" s="15"/>
      <c r="GT17" s="15"/>
      <c r="GU17" s="15"/>
      <c r="GV17" s="13"/>
      <c r="GW17" s="14"/>
      <c r="GX17" s="15"/>
      <c r="GY17" s="15"/>
      <c r="GZ17" s="15"/>
      <c r="HA17" s="13"/>
      <c r="HB17" s="14"/>
      <c r="HC17" s="15"/>
      <c r="HD17" s="15"/>
      <c r="HE17" s="15"/>
      <c r="HF17" s="13"/>
      <c r="HG17" s="14"/>
      <c r="HH17" s="15"/>
      <c r="HI17" s="15"/>
      <c r="HJ17" s="15"/>
      <c r="HK17" s="13"/>
      <c r="HL17" s="14"/>
      <c r="HM17" s="15"/>
      <c r="HN17" s="15"/>
      <c r="HO17" s="15"/>
      <c r="HP17" s="13"/>
      <c r="HQ17" s="14"/>
      <c r="HR17" s="15"/>
      <c r="HS17" s="15"/>
      <c r="HT17" s="15"/>
      <c r="HU17" s="13"/>
      <c r="HV17" s="14"/>
      <c r="HW17" s="15"/>
      <c r="HX17" s="15"/>
      <c r="HY17" s="15"/>
      <c r="HZ17" s="13"/>
      <c r="IA17" s="14"/>
      <c r="IB17" s="15"/>
      <c r="IC17" s="15"/>
      <c r="ID17" s="15"/>
      <c r="IE17" s="13"/>
      <c r="IF17" s="14"/>
      <c r="IG17" s="15"/>
      <c r="IH17" s="15"/>
      <c r="II17" s="15"/>
      <c r="IJ17" s="13"/>
      <c r="IK17" s="14"/>
      <c r="IL17" s="15"/>
      <c r="IM17" s="15"/>
      <c r="IN17" s="15"/>
      <c r="IO17" s="13"/>
      <c r="IP17" s="14"/>
      <c r="IQ17" s="15"/>
      <c r="IR17" s="15"/>
      <c r="IS17" s="15"/>
      <c r="IT17" s="15"/>
      <c r="IU17" s="14"/>
      <c r="IV17" s="15"/>
      <c r="IW17" s="15"/>
      <c r="IX17" s="15"/>
      <c r="IY17" s="327"/>
    </row>
    <row r="18" spans="2:259" x14ac:dyDescent="0.3">
      <c r="B18" s="317"/>
      <c r="C18" s="318"/>
      <c r="D18" s="319"/>
      <c r="E18" s="14"/>
      <c r="F18" s="15"/>
      <c r="G18" s="15"/>
      <c r="H18" s="15"/>
      <c r="I18" s="13"/>
      <c r="J18" s="14"/>
      <c r="K18" s="15"/>
      <c r="L18" s="15"/>
      <c r="M18" s="15"/>
      <c r="N18" s="13"/>
      <c r="O18" s="14"/>
      <c r="P18" s="15"/>
      <c r="Q18" s="15"/>
      <c r="R18" s="15"/>
      <c r="S18" s="13"/>
      <c r="T18" s="14"/>
      <c r="U18" s="15"/>
      <c r="V18" s="15"/>
      <c r="W18" s="15"/>
      <c r="X18" s="13"/>
      <c r="Y18" s="14"/>
      <c r="Z18" s="15"/>
      <c r="AA18" s="15"/>
      <c r="AB18" s="15"/>
      <c r="AC18" s="15"/>
      <c r="AD18" s="14"/>
      <c r="AE18" s="15"/>
      <c r="AF18" s="15"/>
      <c r="AG18" s="15"/>
      <c r="AH18" s="13"/>
      <c r="AI18" s="14"/>
      <c r="AJ18" s="15"/>
      <c r="AK18" s="15"/>
      <c r="AL18" s="15"/>
      <c r="AM18" s="13"/>
      <c r="AN18" s="14"/>
      <c r="AO18" s="15"/>
      <c r="AP18" s="15"/>
      <c r="AQ18" s="15"/>
      <c r="AR18" s="326"/>
      <c r="AS18" s="14"/>
      <c r="AT18" s="15"/>
      <c r="AU18" s="15"/>
      <c r="AV18" s="15"/>
      <c r="AW18" s="13"/>
      <c r="AX18" s="14"/>
      <c r="AY18" s="15"/>
      <c r="AZ18" s="15"/>
      <c r="BA18" s="15"/>
      <c r="BB18" s="13"/>
      <c r="BC18" s="14"/>
      <c r="BD18" s="15"/>
      <c r="BE18" s="15"/>
      <c r="BF18" s="15"/>
      <c r="BG18" s="13"/>
      <c r="BH18" s="14"/>
      <c r="BI18" s="15"/>
      <c r="BJ18" s="15"/>
      <c r="BK18" s="15"/>
      <c r="BL18" s="13"/>
      <c r="BM18" s="14"/>
      <c r="BN18" s="15"/>
      <c r="BO18" s="15"/>
      <c r="BP18" s="15"/>
      <c r="BQ18" s="13"/>
      <c r="BR18" s="14"/>
      <c r="BS18" s="15"/>
      <c r="BT18" s="15"/>
      <c r="BU18" s="15"/>
      <c r="BV18" s="13"/>
      <c r="BW18" s="14"/>
      <c r="BX18" s="15"/>
      <c r="BY18" s="15"/>
      <c r="BZ18" s="15"/>
      <c r="CA18" s="13"/>
      <c r="CB18" s="14"/>
      <c r="CC18" s="15"/>
      <c r="CD18" s="15"/>
      <c r="CE18" s="15"/>
      <c r="CF18" s="13"/>
      <c r="CG18" s="14"/>
      <c r="CH18" s="15"/>
      <c r="CI18" s="15"/>
      <c r="CJ18" s="15"/>
      <c r="CK18" s="13"/>
      <c r="CL18" s="14"/>
      <c r="CM18" s="15"/>
      <c r="CN18" s="15"/>
      <c r="CO18" s="15"/>
      <c r="CP18" s="13"/>
      <c r="CQ18" s="14"/>
      <c r="CR18" s="15"/>
      <c r="CS18" s="15"/>
      <c r="CT18" s="15"/>
      <c r="CU18" s="13"/>
      <c r="CV18" s="14"/>
      <c r="CW18" s="15"/>
      <c r="CX18" s="15"/>
      <c r="CY18" s="15"/>
      <c r="CZ18" s="13"/>
      <c r="DA18" s="14"/>
      <c r="DB18" s="15"/>
      <c r="DC18" s="15"/>
      <c r="DD18" s="15"/>
      <c r="DE18" s="13"/>
      <c r="DF18" s="14"/>
      <c r="DG18" s="15"/>
      <c r="DH18" s="15"/>
      <c r="DI18" s="15"/>
      <c r="DJ18" s="13"/>
      <c r="DK18" s="14"/>
      <c r="DL18" s="15"/>
      <c r="DM18" s="15"/>
      <c r="DN18" s="15"/>
      <c r="DO18" s="13"/>
      <c r="DP18" s="14"/>
      <c r="DQ18" s="15"/>
      <c r="DR18" s="15"/>
      <c r="DS18" s="15"/>
      <c r="DT18" s="13"/>
      <c r="DU18" s="14"/>
      <c r="DV18" s="15"/>
      <c r="DW18" s="15"/>
      <c r="DX18" s="15"/>
      <c r="DY18" s="13"/>
      <c r="DZ18" s="14"/>
      <c r="EA18" s="15"/>
      <c r="EB18" s="15"/>
      <c r="EC18" s="15"/>
      <c r="ED18" s="13"/>
      <c r="EE18" s="14"/>
      <c r="EF18" s="15"/>
      <c r="EG18" s="15"/>
      <c r="EH18" s="15"/>
      <c r="EI18" s="13"/>
      <c r="EJ18" s="14"/>
      <c r="EK18" s="15"/>
      <c r="EL18" s="15"/>
      <c r="EM18" s="15"/>
      <c r="EN18" s="15"/>
      <c r="EO18" s="14"/>
      <c r="EP18" s="15"/>
      <c r="EQ18" s="15"/>
      <c r="ER18" s="15"/>
      <c r="ES18" s="13"/>
      <c r="ET18" s="14"/>
      <c r="EU18" s="15"/>
      <c r="EV18" s="15"/>
      <c r="EW18" s="15"/>
      <c r="EX18" s="13"/>
      <c r="EY18" s="14"/>
      <c r="EZ18" s="15"/>
      <c r="FA18" s="15"/>
      <c r="FB18" s="15"/>
      <c r="FC18" s="13"/>
      <c r="FD18" s="14"/>
      <c r="FE18" s="15"/>
      <c r="FF18" s="15"/>
      <c r="FG18" s="15"/>
      <c r="FH18" s="13"/>
      <c r="FI18" s="14"/>
      <c r="FJ18" s="15"/>
      <c r="FK18" s="15"/>
      <c r="FL18" s="15"/>
      <c r="FM18" s="13"/>
      <c r="FN18" s="14"/>
      <c r="FO18" s="15"/>
      <c r="FP18" s="15"/>
      <c r="FQ18" s="15"/>
      <c r="FR18" s="13"/>
      <c r="FS18" s="14"/>
      <c r="FT18" s="15"/>
      <c r="FU18" s="15"/>
      <c r="FV18" s="15"/>
      <c r="FW18" s="13"/>
      <c r="FX18" s="14"/>
      <c r="FY18" s="15"/>
      <c r="FZ18" s="15"/>
      <c r="GA18" s="15"/>
      <c r="GB18" s="13"/>
      <c r="GC18" s="14"/>
      <c r="GD18" s="15"/>
      <c r="GE18" s="15"/>
      <c r="GF18" s="15"/>
      <c r="GG18" s="13"/>
      <c r="GH18" s="14"/>
      <c r="GI18" s="15"/>
      <c r="GJ18" s="15"/>
      <c r="GK18" s="15"/>
      <c r="GL18" s="13"/>
      <c r="GM18" s="14"/>
      <c r="GN18" s="15"/>
      <c r="GO18" s="15"/>
      <c r="GP18" s="15"/>
      <c r="GQ18" s="13"/>
      <c r="GR18" s="14"/>
      <c r="GS18" s="15"/>
      <c r="GT18" s="15"/>
      <c r="GU18" s="15"/>
      <c r="GV18" s="13"/>
      <c r="GW18" s="14"/>
      <c r="GX18" s="15"/>
      <c r="GY18" s="15"/>
      <c r="GZ18" s="15"/>
      <c r="HA18" s="13"/>
      <c r="HB18" s="14"/>
      <c r="HC18" s="15"/>
      <c r="HD18" s="15"/>
      <c r="HE18" s="15"/>
      <c r="HF18" s="13"/>
      <c r="HG18" s="14"/>
      <c r="HH18" s="15"/>
      <c r="HI18" s="15"/>
      <c r="HJ18" s="15"/>
      <c r="HK18" s="13"/>
      <c r="HL18" s="14"/>
      <c r="HM18" s="15"/>
      <c r="HN18" s="15"/>
      <c r="HO18" s="15"/>
      <c r="HP18" s="13"/>
      <c r="HQ18" s="14"/>
      <c r="HR18" s="15"/>
      <c r="HS18" s="15"/>
      <c r="HT18" s="15"/>
      <c r="HU18" s="13"/>
      <c r="HV18" s="14"/>
      <c r="HW18" s="15"/>
      <c r="HX18" s="15"/>
      <c r="HY18" s="15"/>
      <c r="HZ18" s="13"/>
      <c r="IA18" s="14"/>
      <c r="IB18" s="15"/>
      <c r="IC18" s="15"/>
      <c r="ID18" s="15"/>
      <c r="IE18" s="13"/>
      <c r="IF18" s="14"/>
      <c r="IG18" s="15"/>
      <c r="IH18" s="15"/>
      <c r="II18" s="15"/>
      <c r="IJ18" s="13"/>
      <c r="IK18" s="14"/>
      <c r="IL18" s="15"/>
      <c r="IM18" s="15"/>
      <c r="IN18" s="15"/>
      <c r="IO18" s="13"/>
      <c r="IP18" s="14"/>
      <c r="IQ18" s="15"/>
      <c r="IR18" s="15"/>
      <c r="IS18" s="15"/>
      <c r="IT18" s="15"/>
      <c r="IU18" s="14"/>
      <c r="IV18" s="15"/>
      <c r="IW18" s="15"/>
      <c r="IX18" s="15"/>
      <c r="IY18" s="327"/>
    </row>
    <row r="19" spans="2:259" x14ac:dyDescent="0.3">
      <c r="B19" s="316"/>
      <c r="C19" s="314"/>
      <c r="D19" s="315"/>
      <c r="E19" s="14"/>
      <c r="F19" s="15"/>
      <c r="G19" s="15"/>
      <c r="H19" s="15"/>
      <c r="I19" s="13"/>
      <c r="J19" s="14"/>
      <c r="K19" s="15"/>
      <c r="L19" s="15"/>
      <c r="M19" s="15"/>
      <c r="N19" s="13"/>
      <c r="O19" s="14"/>
      <c r="P19" s="15"/>
      <c r="Q19" s="15"/>
      <c r="R19" s="15"/>
      <c r="S19" s="13"/>
      <c r="T19" s="14"/>
      <c r="U19" s="15"/>
      <c r="V19" s="15"/>
      <c r="W19" s="15"/>
      <c r="X19" s="13"/>
      <c r="Y19" s="14"/>
      <c r="Z19" s="15"/>
      <c r="AA19" s="15"/>
      <c r="AB19" s="15"/>
      <c r="AC19" s="15"/>
      <c r="AD19" s="14"/>
      <c r="AE19" s="15"/>
      <c r="AF19" s="15"/>
      <c r="AG19" s="15"/>
      <c r="AH19" s="13"/>
      <c r="AI19" s="14"/>
      <c r="AJ19" s="15"/>
      <c r="AK19" s="15"/>
      <c r="AL19" s="15"/>
      <c r="AM19" s="13"/>
      <c r="AN19" s="14"/>
      <c r="AO19" s="15"/>
      <c r="AP19" s="15"/>
      <c r="AQ19" s="15"/>
      <c r="AR19" s="326"/>
      <c r="AS19" s="14"/>
      <c r="AT19" s="15"/>
      <c r="AU19" s="15"/>
      <c r="AV19" s="15"/>
      <c r="AW19" s="13"/>
      <c r="AX19" s="14"/>
      <c r="AY19" s="15"/>
      <c r="AZ19" s="15"/>
      <c r="BA19" s="15"/>
      <c r="BB19" s="13"/>
      <c r="BC19" s="14"/>
      <c r="BD19" s="15"/>
      <c r="BE19" s="15"/>
      <c r="BF19" s="15"/>
      <c r="BG19" s="13"/>
      <c r="BH19" s="14"/>
      <c r="BI19" s="15"/>
      <c r="BJ19" s="15"/>
      <c r="BK19" s="15"/>
      <c r="BL19" s="13"/>
      <c r="BM19" s="14"/>
      <c r="BN19" s="15"/>
      <c r="BO19" s="15"/>
      <c r="BP19" s="15"/>
      <c r="BQ19" s="13"/>
      <c r="BR19" s="14"/>
      <c r="BS19" s="15"/>
      <c r="BT19" s="15"/>
      <c r="BU19" s="15"/>
      <c r="BV19" s="13"/>
      <c r="BW19" s="14"/>
      <c r="BX19" s="15"/>
      <c r="BY19" s="15"/>
      <c r="BZ19" s="15"/>
      <c r="CA19" s="13"/>
      <c r="CB19" s="14"/>
      <c r="CC19" s="15"/>
      <c r="CD19" s="15"/>
      <c r="CE19" s="15"/>
      <c r="CF19" s="13"/>
      <c r="CG19" s="14"/>
      <c r="CH19" s="15"/>
      <c r="CI19" s="15"/>
      <c r="CJ19" s="15"/>
      <c r="CK19" s="13"/>
      <c r="CL19" s="14"/>
      <c r="CM19" s="15"/>
      <c r="CN19" s="15"/>
      <c r="CO19" s="15"/>
      <c r="CP19" s="13"/>
      <c r="CQ19" s="14"/>
      <c r="CR19" s="15"/>
      <c r="CS19" s="15"/>
      <c r="CT19" s="15"/>
      <c r="CU19" s="13"/>
      <c r="CV19" s="14"/>
      <c r="CW19" s="15"/>
      <c r="CX19" s="15"/>
      <c r="CY19" s="15"/>
      <c r="CZ19" s="13"/>
      <c r="DA19" s="14"/>
      <c r="DB19" s="15"/>
      <c r="DC19" s="15"/>
      <c r="DD19" s="15"/>
      <c r="DE19" s="13"/>
      <c r="DF19" s="14"/>
      <c r="DG19" s="15"/>
      <c r="DH19" s="15"/>
      <c r="DI19" s="15"/>
      <c r="DJ19" s="13"/>
      <c r="DK19" s="14"/>
      <c r="DL19" s="15"/>
      <c r="DM19" s="15"/>
      <c r="DN19" s="15"/>
      <c r="DO19" s="13"/>
      <c r="DP19" s="14"/>
      <c r="DQ19" s="15"/>
      <c r="DR19" s="15"/>
      <c r="DS19" s="15"/>
      <c r="DT19" s="13"/>
      <c r="DU19" s="14"/>
      <c r="DV19" s="15"/>
      <c r="DW19" s="15"/>
      <c r="DX19" s="15"/>
      <c r="DY19" s="13"/>
      <c r="DZ19" s="14"/>
      <c r="EA19" s="15"/>
      <c r="EB19" s="15"/>
      <c r="EC19" s="15"/>
      <c r="ED19" s="13"/>
      <c r="EE19" s="14"/>
      <c r="EF19" s="15"/>
      <c r="EG19" s="15"/>
      <c r="EH19" s="15"/>
      <c r="EI19" s="13"/>
      <c r="EJ19" s="14"/>
      <c r="EK19" s="15"/>
      <c r="EL19" s="15"/>
      <c r="EM19" s="15"/>
      <c r="EN19" s="15"/>
      <c r="EO19" s="14"/>
      <c r="EP19" s="15"/>
      <c r="EQ19" s="15"/>
      <c r="ER19" s="15"/>
      <c r="ES19" s="13"/>
      <c r="ET19" s="14"/>
      <c r="EU19" s="15"/>
      <c r="EV19" s="15"/>
      <c r="EW19" s="15"/>
      <c r="EX19" s="13"/>
      <c r="EY19" s="14"/>
      <c r="EZ19" s="15"/>
      <c r="FA19" s="15"/>
      <c r="FB19" s="15"/>
      <c r="FC19" s="13"/>
      <c r="FD19" s="14"/>
      <c r="FE19" s="15"/>
      <c r="FF19" s="15"/>
      <c r="FG19" s="15"/>
      <c r="FH19" s="13"/>
      <c r="FI19" s="14"/>
      <c r="FJ19" s="15"/>
      <c r="FK19" s="15"/>
      <c r="FL19" s="15"/>
      <c r="FM19" s="13"/>
      <c r="FN19" s="14"/>
      <c r="FO19" s="15"/>
      <c r="FP19" s="15"/>
      <c r="FQ19" s="15"/>
      <c r="FR19" s="13"/>
      <c r="FS19" s="14"/>
      <c r="FT19" s="15"/>
      <c r="FU19" s="15"/>
      <c r="FV19" s="15"/>
      <c r="FW19" s="13"/>
      <c r="FX19" s="14"/>
      <c r="FY19" s="15"/>
      <c r="FZ19" s="15"/>
      <c r="GA19" s="15"/>
      <c r="GB19" s="13"/>
      <c r="GC19" s="14"/>
      <c r="GD19" s="15"/>
      <c r="GE19" s="15"/>
      <c r="GF19" s="15"/>
      <c r="GG19" s="13"/>
      <c r="GH19" s="14"/>
      <c r="GI19" s="15"/>
      <c r="GJ19" s="15"/>
      <c r="GK19" s="15"/>
      <c r="GL19" s="13"/>
      <c r="GM19" s="14"/>
      <c r="GN19" s="15"/>
      <c r="GO19" s="15"/>
      <c r="GP19" s="15"/>
      <c r="GQ19" s="13"/>
      <c r="GR19" s="14"/>
      <c r="GS19" s="15"/>
      <c r="GT19" s="15"/>
      <c r="GU19" s="15"/>
      <c r="GV19" s="13"/>
      <c r="GW19" s="14"/>
      <c r="GX19" s="15"/>
      <c r="GY19" s="15"/>
      <c r="GZ19" s="15"/>
      <c r="HA19" s="13"/>
      <c r="HB19" s="14"/>
      <c r="HC19" s="15"/>
      <c r="HD19" s="15"/>
      <c r="HE19" s="15"/>
      <c r="HF19" s="13"/>
      <c r="HG19" s="14"/>
      <c r="HH19" s="15"/>
      <c r="HI19" s="15"/>
      <c r="HJ19" s="15"/>
      <c r="HK19" s="13"/>
      <c r="HL19" s="14"/>
      <c r="HM19" s="15"/>
      <c r="HN19" s="15"/>
      <c r="HO19" s="15"/>
      <c r="HP19" s="13"/>
      <c r="HQ19" s="14"/>
      <c r="HR19" s="15"/>
      <c r="HS19" s="15"/>
      <c r="HT19" s="15"/>
      <c r="HU19" s="13"/>
      <c r="HV19" s="14"/>
      <c r="HW19" s="15"/>
      <c r="HX19" s="15"/>
      <c r="HY19" s="15"/>
      <c r="HZ19" s="13"/>
      <c r="IA19" s="14"/>
      <c r="IB19" s="15"/>
      <c r="IC19" s="15"/>
      <c r="ID19" s="15"/>
      <c r="IE19" s="13"/>
      <c r="IF19" s="14"/>
      <c r="IG19" s="15"/>
      <c r="IH19" s="15"/>
      <c r="II19" s="15"/>
      <c r="IJ19" s="13"/>
      <c r="IK19" s="14"/>
      <c r="IL19" s="15"/>
      <c r="IM19" s="15"/>
      <c r="IN19" s="15"/>
      <c r="IO19" s="13"/>
      <c r="IP19" s="14"/>
      <c r="IQ19" s="15"/>
      <c r="IR19" s="15"/>
      <c r="IS19" s="15"/>
      <c r="IT19" s="15"/>
      <c r="IU19" s="14"/>
      <c r="IV19" s="15"/>
      <c r="IW19" s="15"/>
      <c r="IX19" s="15"/>
      <c r="IY19" s="327"/>
    </row>
    <row r="20" spans="2:259" x14ac:dyDescent="0.3">
      <c r="B20" s="316"/>
      <c r="C20" s="314"/>
      <c r="D20" s="315"/>
      <c r="E20" s="14"/>
      <c r="F20" s="15"/>
      <c r="G20" s="15"/>
      <c r="H20" s="15"/>
      <c r="I20" s="13"/>
      <c r="J20" s="14"/>
      <c r="K20" s="15"/>
      <c r="L20" s="15"/>
      <c r="M20" s="15"/>
      <c r="N20" s="13"/>
      <c r="O20" s="14"/>
      <c r="P20" s="15"/>
      <c r="Q20" s="15"/>
      <c r="R20" s="15"/>
      <c r="S20" s="13"/>
      <c r="T20" s="14"/>
      <c r="U20" s="15"/>
      <c r="V20" s="15"/>
      <c r="W20" s="15"/>
      <c r="X20" s="13"/>
      <c r="Y20" s="14"/>
      <c r="Z20" s="15"/>
      <c r="AA20" s="15"/>
      <c r="AB20" s="15"/>
      <c r="AC20" s="15"/>
      <c r="AD20" s="14"/>
      <c r="AE20" s="15"/>
      <c r="AF20" s="15"/>
      <c r="AG20" s="15"/>
      <c r="AH20" s="13"/>
      <c r="AI20" s="14"/>
      <c r="AJ20" s="15"/>
      <c r="AK20" s="15"/>
      <c r="AL20" s="15"/>
      <c r="AM20" s="13"/>
      <c r="AN20" s="14"/>
      <c r="AO20" s="15"/>
      <c r="AP20" s="15"/>
      <c r="AQ20" s="15"/>
      <c r="AR20" s="326"/>
      <c r="AS20" s="14"/>
      <c r="AT20" s="15"/>
      <c r="AU20" s="15"/>
      <c r="AV20" s="15"/>
      <c r="AW20" s="13"/>
      <c r="AX20" s="14"/>
      <c r="AY20" s="15"/>
      <c r="AZ20" s="15"/>
      <c r="BA20" s="15"/>
      <c r="BB20" s="13"/>
      <c r="BC20" s="14"/>
      <c r="BD20" s="15"/>
      <c r="BE20" s="15"/>
      <c r="BF20" s="15"/>
      <c r="BG20" s="13"/>
      <c r="BH20" s="14"/>
      <c r="BI20" s="15"/>
      <c r="BJ20" s="15"/>
      <c r="BK20" s="15"/>
      <c r="BL20" s="13"/>
      <c r="BM20" s="14"/>
      <c r="BN20" s="15"/>
      <c r="BO20" s="15"/>
      <c r="BP20" s="15"/>
      <c r="BQ20" s="13"/>
      <c r="BR20" s="14"/>
      <c r="BS20" s="15"/>
      <c r="BT20" s="15"/>
      <c r="BU20" s="15"/>
      <c r="BV20" s="13"/>
      <c r="BW20" s="14"/>
      <c r="BX20" s="15"/>
      <c r="BY20" s="15"/>
      <c r="BZ20" s="15"/>
      <c r="CA20" s="13"/>
      <c r="CB20" s="14"/>
      <c r="CC20" s="15"/>
      <c r="CD20" s="15"/>
      <c r="CE20" s="15"/>
      <c r="CF20" s="13"/>
      <c r="CG20" s="14"/>
      <c r="CH20" s="15"/>
      <c r="CI20" s="15"/>
      <c r="CJ20" s="15"/>
      <c r="CK20" s="13"/>
      <c r="CL20" s="14"/>
      <c r="CM20" s="15"/>
      <c r="CN20" s="15"/>
      <c r="CO20" s="15"/>
      <c r="CP20" s="13"/>
      <c r="CQ20" s="14"/>
      <c r="CR20" s="15"/>
      <c r="CS20" s="15"/>
      <c r="CT20" s="15"/>
      <c r="CU20" s="13"/>
      <c r="CV20" s="14"/>
      <c r="CW20" s="15"/>
      <c r="CX20" s="15"/>
      <c r="CY20" s="15"/>
      <c r="CZ20" s="13"/>
      <c r="DA20" s="14"/>
      <c r="DB20" s="15"/>
      <c r="DC20" s="15"/>
      <c r="DD20" s="15"/>
      <c r="DE20" s="13"/>
      <c r="DF20" s="14"/>
      <c r="DG20" s="15"/>
      <c r="DH20" s="15"/>
      <c r="DI20" s="15"/>
      <c r="DJ20" s="13"/>
      <c r="DK20" s="14"/>
      <c r="DL20" s="15"/>
      <c r="DM20" s="15"/>
      <c r="DN20" s="15"/>
      <c r="DO20" s="13"/>
      <c r="DP20" s="14"/>
      <c r="DQ20" s="15"/>
      <c r="DR20" s="15"/>
      <c r="DS20" s="15"/>
      <c r="DT20" s="13"/>
      <c r="DU20" s="14"/>
      <c r="DV20" s="15"/>
      <c r="DW20" s="15"/>
      <c r="DX20" s="15"/>
      <c r="DY20" s="13"/>
      <c r="DZ20" s="14"/>
      <c r="EA20" s="15"/>
      <c r="EB20" s="15"/>
      <c r="EC20" s="15"/>
      <c r="ED20" s="13"/>
      <c r="EE20" s="14"/>
      <c r="EF20" s="15"/>
      <c r="EG20" s="15"/>
      <c r="EH20" s="15"/>
      <c r="EI20" s="13"/>
      <c r="EJ20" s="14"/>
      <c r="EK20" s="15"/>
      <c r="EL20" s="15"/>
      <c r="EM20" s="15"/>
      <c r="EN20" s="15"/>
      <c r="EO20" s="14"/>
      <c r="EP20" s="15"/>
      <c r="EQ20" s="15"/>
      <c r="ER20" s="15"/>
      <c r="ES20" s="13"/>
      <c r="ET20" s="14"/>
      <c r="EU20" s="15"/>
      <c r="EV20" s="15"/>
      <c r="EW20" s="15"/>
      <c r="EX20" s="13"/>
      <c r="EY20" s="14"/>
      <c r="EZ20" s="15"/>
      <c r="FA20" s="15"/>
      <c r="FB20" s="15"/>
      <c r="FC20" s="13"/>
      <c r="FD20" s="14"/>
      <c r="FE20" s="15"/>
      <c r="FF20" s="15"/>
      <c r="FG20" s="15"/>
      <c r="FH20" s="13"/>
      <c r="FI20" s="14"/>
      <c r="FJ20" s="15"/>
      <c r="FK20" s="15"/>
      <c r="FL20" s="15"/>
      <c r="FM20" s="13"/>
      <c r="FN20" s="14"/>
      <c r="FO20" s="15"/>
      <c r="FP20" s="15"/>
      <c r="FQ20" s="15"/>
      <c r="FR20" s="13"/>
      <c r="FS20" s="14"/>
      <c r="FT20" s="15"/>
      <c r="FU20" s="15"/>
      <c r="FV20" s="15"/>
      <c r="FW20" s="13"/>
      <c r="FX20" s="14"/>
      <c r="FY20" s="15"/>
      <c r="FZ20" s="15"/>
      <c r="GA20" s="15"/>
      <c r="GB20" s="13"/>
      <c r="GC20" s="14"/>
      <c r="GD20" s="15"/>
      <c r="GE20" s="15"/>
      <c r="GF20" s="15"/>
      <c r="GG20" s="13"/>
      <c r="GH20" s="14"/>
      <c r="GI20" s="15"/>
      <c r="GJ20" s="15"/>
      <c r="GK20" s="15"/>
      <c r="GL20" s="13"/>
      <c r="GM20" s="14"/>
      <c r="GN20" s="15"/>
      <c r="GO20" s="15"/>
      <c r="GP20" s="15"/>
      <c r="GQ20" s="13"/>
      <c r="GR20" s="14"/>
      <c r="GS20" s="15"/>
      <c r="GT20" s="15"/>
      <c r="GU20" s="15"/>
      <c r="GV20" s="13"/>
      <c r="GW20" s="14"/>
      <c r="GX20" s="15"/>
      <c r="GY20" s="15"/>
      <c r="GZ20" s="15"/>
      <c r="HA20" s="13"/>
      <c r="HB20" s="14"/>
      <c r="HC20" s="15"/>
      <c r="HD20" s="15"/>
      <c r="HE20" s="15"/>
      <c r="HF20" s="13"/>
      <c r="HG20" s="14"/>
      <c r="HH20" s="15"/>
      <c r="HI20" s="15"/>
      <c r="HJ20" s="15"/>
      <c r="HK20" s="13"/>
      <c r="HL20" s="14"/>
      <c r="HM20" s="15"/>
      <c r="HN20" s="15"/>
      <c r="HO20" s="15"/>
      <c r="HP20" s="13"/>
      <c r="HQ20" s="14"/>
      <c r="HR20" s="15"/>
      <c r="HS20" s="15"/>
      <c r="HT20" s="15"/>
      <c r="HU20" s="13"/>
      <c r="HV20" s="14"/>
      <c r="HW20" s="15"/>
      <c r="HX20" s="15"/>
      <c r="HY20" s="15"/>
      <c r="HZ20" s="13"/>
      <c r="IA20" s="14"/>
      <c r="IB20" s="15"/>
      <c r="IC20" s="15"/>
      <c r="ID20" s="15"/>
      <c r="IE20" s="13"/>
      <c r="IF20" s="14"/>
      <c r="IG20" s="15"/>
      <c r="IH20" s="15"/>
      <c r="II20" s="15"/>
      <c r="IJ20" s="13"/>
      <c r="IK20" s="14"/>
      <c r="IL20" s="15"/>
      <c r="IM20" s="15"/>
      <c r="IN20" s="15"/>
      <c r="IO20" s="13"/>
      <c r="IP20" s="14"/>
      <c r="IQ20" s="15"/>
      <c r="IR20" s="15"/>
      <c r="IS20" s="15"/>
      <c r="IT20" s="15"/>
      <c r="IU20" s="14"/>
      <c r="IV20" s="15"/>
      <c r="IW20" s="15"/>
      <c r="IX20" s="15"/>
      <c r="IY20" s="327"/>
    </row>
    <row r="21" spans="2:259" x14ac:dyDescent="0.3">
      <c r="B21" s="316"/>
      <c r="C21" s="314"/>
      <c r="D21" s="315"/>
      <c r="E21" s="14"/>
      <c r="F21" s="15"/>
      <c r="G21" s="15"/>
      <c r="H21" s="15"/>
      <c r="I21" s="13"/>
      <c r="J21" s="14"/>
      <c r="K21" s="15"/>
      <c r="L21" s="15"/>
      <c r="M21" s="15"/>
      <c r="N21" s="13"/>
      <c r="O21" s="14"/>
      <c r="P21" s="15"/>
      <c r="Q21" s="15"/>
      <c r="R21" s="15"/>
      <c r="S21" s="13"/>
      <c r="T21" s="14"/>
      <c r="U21" s="15"/>
      <c r="V21" s="15"/>
      <c r="W21" s="15"/>
      <c r="X21" s="13"/>
      <c r="Y21" s="14"/>
      <c r="Z21" s="15"/>
      <c r="AA21" s="15"/>
      <c r="AB21" s="15"/>
      <c r="AC21" s="15"/>
      <c r="AD21" s="14"/>
      <c r="AE21" s="15"/>
      <c r="AF21" s="15"/>
      <c r="AG21" s="15"/>
      <c r="AH21" s="13"/>
      <c r="AI21" s="14"/>
      <c r="AJ21" s="15"/>
      <c r="AK21" s="15"/>
      <c r="AL21" s="15"/>
      <c r="AM21" s="13"/>
      <c r="AN21" s="14"/>
      <c r="AO21" s="15"/>
      <c r="AP21" s="15"/>
      <c r="AQ21" s="15"/>
      <c r="AR21" s="326"/>
      <c r="AS21" s="14"/>
      <c r="AT21" s="15"/>
      <c r="AU21" s="15"/>
      <c r="AV21" s="15"/>
      <c r="AW21" s="13"/>
      <c r="AX21" s="14"/>
      <c r="AY21" s="15"/>
      <c r="AZ21" s="15"/>
      <c r="BA21" s="15"/>
      <c r="BB21" s="13"/>
      <c r="BC21" s="14"/>
      <c r="BD21" s="15"/>
      <c r="BE21" s="15"/>
      <c r="BF21" s="15"/>
      <c r="BG21" s="13"/>
      <c r="BH21" s="14"/>
      <c r="BI21" s="15"/>
      <c r="BJ21" s="15"/>
      <c r="BK21" s="15"/>
      <c r="BL21" s="13"/>
      <c r="BM21" s="14"/>
      <c r="BN21" s="15"/>
      <c r="BO21" s="15"/>
      <c r="BP21" s="15"/>
      <c r="BQ21" s="13"/>
      <c r="BR21" s="14"/>
      <c r="BS21" s="15"/>
      <c r="BT21" s="15"/>
      <c r="BU21" s="15"/>
      <c r="BV21" s="13"/>
      <c r="BW21" s="14"/>
      <c r="BX21" s="15"/>
      <c r="BY21" s="15"/>
      <c r="BZ21" s="15"/>
      <c r="CA21" s="13"/>
      <c r="CB21" s="14"/>
      <c r="CC21" s="15"/>
      <c r="CD21" s="15"/>
      <c r="CE21" s="15"/>
      <c r="CF21" s="13"/>
      <c r="CG21" s="14"/>
      <c r="CH21" s="15"/>
      <c r="CI21" s="15"/>
      <c r="CJ21" s="15"/>
      <c r="CK21" s="13"/>
      <c r="CL21" s="14"/>
      <c r="CM21" s="15"/>
      <c r="CN21" s="15"/>
      <c r="CO21" s="15"/>
      <c r="CP21" s="13"/>
      <c r="CQ21" s="14"/>
      <c r="CR21" s="15"/>
      <c r="CS21" s="15"/>
      <c r="CT21" s="15"/>
      <c r="CU21" s="13"/>
      <c r="CV21" s="14"/>
      <c r="CW21" s="15"/>
      <c r="CX21" s="15"/>
      <c r="CY21" s="15"/>
      <c r="CZ21" s="13"/>
      <c r="DA21" s="14"/>
      <c r="DB21" s="15"/>
      <c r="DC21" s="15"/>
      <c r="DD21" s="15"/>
      <c r="DE21" s="13"/>
      <c r="DF21" s="14"/>
      <c r="DG21" s="15"/>
      <c r="DH21" s="15"/>
      <c r="DI21" s="15"/>
      <c r="DJ21" s="13"/>
      <c r="DK21" s="14"/>
      <c r="DL21" s="15"/>
      <c r="DM21" s="15"/>
      <c r="DN21" s="15"/>
      <c r="DO21" s="13"/>
      <c r="DP21" s="14"/>
      <c r="DQ21" s="15"/>
      <c r="DR21" s="15"/>
      <c r="DS21" s="15"/>
      <c r="DT21" s="13"/>
      <c r="DU21" s="14"/>
      <c r="DV21" s="15"/>
      <c r="DW21" s="15"/>
      <c r="DX21" s="15"/>
      <c r="DY21" s="13"/>
      <c r="DZ21" s="14"/>
      <c r="EA21" s="15"/>
      <c r="EB21" s="15"/>
      <c r="EC21" s="15"/>
      <c r="ED21" s="13"/>
      <c r="EE21" s="14"/>
      <c r="EF21" s="15"/>
      <c r="EG21" s="15"/>
      <c r="EH21" s="15"/>
      <c r="EI21" s="13"/>
      <c r="EJ21" s="14"/>
      <c r="EK21" s="15"/>
      <c r="EL21" s="15"/>
      <c r="EM21" s="15"/>
      <c r="EN21" s="15"/>
      <c r="EO21" s="14"/>
      <c r="EP21" s="15"/>
      <c r="EQ21" s="15"/>
      <c r="ER21" s="15"/>
      <c r="ES21" s="13"/>
      <c r="ET21" s="14"/>
      <c r="EU21" s="15"/>
      <c r="EV21" s="15"/>
      <c r="EW21" s="15"/>
      <c r="EX21" s="13"/>
      <c r="EY21" s="14"/>
      <c r="EZ21" s="15"/>
      <c r="FA21" s="15"/>
      <c r="FB21" s="15"/>
      <c r="FC21" s="13"/>
      <c r="FD21" s="14"/>
      <c r="FE21" s="15"/>
      <c r="FF21" s="15"/>
      <c r="FG21" s="15"/>
      <c r="FH21" s="13"/>
      <c r="FI21" s="14"/>
      <c r="FJ21" s="15"/>
      <c r="FK21" s="15"/>
      <c r="FL21" s="15"/>
      <c r="FM21" s="13"/>
      <c r="FN21" s="14"/>
      <c r="FO21" s="15"/>
      <c r="FP21" s="15"/>
      <c r="FQ21" s="15"/>
      <c r="FR21" s="13"/>
      <c r="FS21" s="14"/>
      <c r="FT21" s="15"/>
      <c r="FU21" s="15"/>
      <c r="FV21" s="15"/>
      <c r="FW21" s="13"/>
      <c r="FX21" s="14"/>
      <c r="FY21" s="15"/>
      <c r="FZ21" s="15"/>
      <c r="GA21" s="15"/>
      <c r="GB21" s="13"/>
      <c r="GC21" s="14"/>
      <c r="GD21" s="15"/>
      <c r="GE21" s="15"/>
      <c r="GF21" s="15"/>
      <c r="GG21" s="13"/>
      <c r="GH21" s="14"/>
      <c r="GI21" s="15"/>
      <c r="GJ21" s="15"/>
      <c r="GK21" s="15"/>
      <c r="GL21" s="13"/>
      <c r="GM21" s="14"/>
      <c r="GN21" s="15"/>
      <c r="GO21" s="15"/>
      <c r="GP21" s="15"/>
      <c r="GQ21" s="13"/>
      <c r="GR21" s="14"/>
      <c r="GS21" s="15"/>
      <c r="GT21" s="15"/>
      <c r="GU21" s="15"/>
      <c r="GV21" s="13"/>
      <c r="GW21" s="14"/>
      <c r="GX21" s="15"/>
      <c r="GY21" s="15"/>
      <c r="GZ21" s="15"/>
      <c r="HA21" s="13"/>
      <c r="HB21" s="14"/>
      <c r="HC21" s="15"/>
      <c r="HD21" s="15"/>
      <c r="HE21" s="15"/>
      <c r="HF21" s="13"/>
      <c r="HG21" s="14"/>
      <c r="HH21" s="15"/>
      <c r="HI21" s="15"/>
      <c r="HJ21" s="15"/>
      <c r="HK21" s="13"/>
      <c r="HL21" s="14"/>
      <c r="HM21" s="15"/>
      <c r="HN21" s="15"/>
      <c r="HO21" s="15"/>
      <c r="HP21" s="13"/>
      <c r="HQ21" s="14"/>
      <c r="HR21" s="15"/>
      <c r="HS21" s="15"/>
      <c r="HT21" s="15"/>
      <c r="HU21" s="13"/>
      <c r="HV21" s="14"/>
      <c r="HW21" s="15"/>
      <c r="HX21" s="15"/>
      <c r="HY21" s="15"/>
      <c r="HZ21" s="13"/>
      <c r="IA21" s="14"/>
      <c r="IB21" s="15"/>
      <c r="IC21" s="15"/>
      <c r="ID21" s="15"/>
      <c r="IE21" s="13"/>
      <c r="IF21" s="14"/>
      <c r="IG21" s="15"/>
      <c r="IH21" s="15"/>
      <c r="II21" s="15"/>
      <c r="IJ21" s="13"/>
      <c r="IK21" s="14"/>
      <c r="IL21" s="15"/>
      <c r="IM21" s="15"/>
      <c r="IN21" s="15"/>
      <c r="IO21" s="13"/>
      <c r="IP21" s="14"/>
      <c r="IQ21" s="15"/>
      <c r="IR21" s="15"/>
      <c r="IS21" s="15"/>
      <c r="IT21" s="15"/>
      <c r="IU21" s="14"/>
      <c r="IV21" s="15"/>
      <c r="IW21" s="15"/>
      <c r="IX21" s="15"/>
      <c r="IY21" s="327"/>
    </row>
    <row r="22" spans="2:259" x14ac:dyDescent="0.3">
      <c r="B22" s="316"/>
      <c r="C22" s="314"/>
      <c r="D22" s="315"/>
      <c r="E22" s="14"/>
      <c r="F22" s="15"/>
      <c r="G22" s="15"/>
      <c r="H22" s="15"/>
      <c r="I22" s="13"/>
      <c r="J22" s="14"/>
      <c r="K22" s="15"/>
      <c r="L22" s="15"/>
      <c r="M22" s="15"/>
      <c r="N22" s="13"/>
      <c r="O22" s="14"/>
      <c r="P22" s="15"/>
      <c r="Q22" s="15"/>
      <c r="R22" s="15"/>
      <c r="S22" s="13"/>
      <c r="T22" s="14"/>
      <c r="U22" s="15"/>
      <c r="V22" s="15"/>
      <c r="W22" s="15"/>
      <c r="X22" s="13"/>
      <c r="Y22" s="14"/>
      <c r="Z22" s="15"/>
      <c r="AA22" s="15"/>
      <c r="AB22" s="15"/>
      <c r="AC22" s="15"/>
      <c r="AD22" s="14"/>
      <c r="AE22" s="15"/>
      <c r="AF22" s="15"/>
      <c r="AG22" s="15"/>
      <c r="AH22" s="13"/>
      <c r="AI22" s="14"/>
      <c r="AJ22" s="15"/>
      <c r="AK22" s="15"/>
      <c r="AL22" s="15"/>
      <c r="AM22" s="13"/>
      <c r="AN22" s="14"/>
      <c r="AO22" s="15"/>
      <c r="AP22" s="15"/>
      <c r="AQ22" s="15"/>
      <c r="AR22" s="326"/>
      <c r="AS22" s="14"/>
      <c r="AT22" s="15"/>
      <c r="AU22" s="15"/>
      <c r="AV22" s="15"/>
      <c r="AW22" s="13"/>
      <c r="AX22" s="14"/>
      <c r="AY22" s="15"/>
      <c r="AZ22" s="15"/>
      <c r="BA22" s="15"/>
      <c r="BB22" s="13"/>
      <c r="BC22" s="14"/>
      <c r="BD22" s="15"/>
      <c r="BE22" s="15"/>
      <c r="BF22" s="15"/>
      <c r="BG22" s="13"/>
      <c r="BH22" s="14"/>
      <c r="BI22" s="15"/>
      <c r="BJ22" s="15"/>
      <c r="BK22" s="15"/>
      <c r="BL22" s="13"/>
      <c r="BM22" s="14"/>
      <c r="BN22" s="15"/>
      <c r="BO22" s="15"/>
      <c r="BP22" s="15"/>
      <c r="BQ22" s="13"/>
      <c r="BR22" s="14"/>
      <c r="BS22" s="15"/>
      <c r="BT22" s="15"/>
      <c r="BU22" s="15"/>
      <c r="BV22" s="13"/>
      <c r="BW22" s="14"/>
      <c r="BX22" s="15"/>
      <c r="BY22" s="15"/>
      <c r="BZ22" s="15"/>
      <c r="CA22" s="13"/>
      <c r="CB22" s="14"/>
      <c r="CC22" s="15"/>
      <c r="CD22" s="15"/>
      <c r="CE22" s="15"/>
      <c r="CF22" s="13"/>
      <c r="CG22" s="14"/>
      <c r="CH22" s="15"/>
      <c r="CI22" s="15"/>
      <c r="CJ22" s="15"/>
      <c r="CK22" s="13"/>
      <c r="CL22" s="14"/>
      <c r="CM22" s="15"/>
      <c r="CN22" s="15"/>
      <c r="CO22" s="15"/>
      <c r="CP22" s="13"/>
      <c r="CQ22" s="14"/>
      <c r="CR22" s="15"/>
      <c r="CS22" s="15"/>
      <c r="CT22" s="15"/>
      <c r="CU22" s="13"/>
      <c r="CV22" s="14"/>
      <c r="CW22" s="15"/>
      <c r="CX22" s="15"/>
      <c r="CY22" s="15"/>
      <c r="CZ22" s="13"/>
      <c r="DA22" s="14"/>
      <c r="DB22" s="15"/>
      <c r="DC22" s="15"/>
      <c r="DD22" s="15"/>
      <c r="DE22" s="13"/>
      <c r="DF22" s="14"/>
      <c r="DG22" s="15"/>
      <c r="DH22" s="15"/>
      <c r="DI22" s="15"/>
      <c r="DJ22" s="13"/>
      <c r="DK22" s="14"/>
      <c r="DL22" s="15"/>
      <c r="DM22" s="15"/>
      <c r="DN22" s="15"/>
      <c r="DO22" s="13"/>
      <c r="DP22" s="14"/>
      <c r="DQ22" s="15"/>
      <c r="DR22" s="15"/>
      <c r="DS22" s="15"/>
      <c r="DT22" s="13"/>
      <c r="DU22" s="14"/>
      <c r="DV22" s="15"/>
      <c r="DW22" s="15"/>
      <c r="DX22" s="15"/>
      <c r="DY22" s="13"/>
      <c r="DZ22" s="14"/>
      <c r="EA22" s="15"/>
      <c r="EB22" s="15"/>
      <c r="EC22" s="15"/>
      <c r="ED22" s="13"/>
      <c r="EE22" s="14"/>
      <c r="EF22" s="15"/>
      <c r="EG22" s="15"/>
      <c r="EH22" s="15"/>
      <c r="EI22" s="13"/>
      <c r="EJ22" s="14"/>
      <c r="EK22" s="15"/>
      <c r="EL22" s="15"/>
      <c r="EM22" s="15"/>
      <c r="EN22" s="15"/>
      <c r="EO22" s="14"/>
      <c r="EP22" s="15"/>
      <c r="EQ22" s="15"/>
      <c r="ER22" s="15"/>
      <c r="ES22" s="13"/>
      <c r="ET22" s="14"/>
      <c r="EU22" s="15"/>
      <c r="EV22" s="15"/>
      <c r="EW22" s="15"/>
      <c r="EX22" s="13"/>
      <c r="EY22" s="14"/>
      <c r="EZ22" s="15"/>
      <c r="FA22" s="15"/>
      <c r="FB22" s="15"/>
      <c r="FC22" s="13"/>
      <c r="FD22" s="14"/>
      <c r="FE22" s="15"/>
      <c r="FF22" s="15"/>
      <c r="FG22" s="15"/>
      <c r="FH22" s="13"/>
      <c r="FI22" s="14"/>
      <c r="FJ22" s="15"/>
      <c r="FK22" s="15"/>
      <c r="FL22" s="15"/>
      <c r="FM22" s="13"/>
      <c r="FN22" s="14"/>
      <c r="FO22" s="15"/>
      <c r="FP22" s="15"/>
      <c r="FQ22" s="15"/>
      <c r="FR22" s="13"/>
      <c r="FS22" s="14"/>
      <c r="FT22" s="15"/>
      <c r="FU22" s="15"/>
      <c r="FV22" s="15"/>
      <c r="FW22" s="13"/>
      <c r="FX22" s="14"/>
      <c r="FY22" s="15"/>
      <c r="FZ22" s="15"/>
      <c r="GA22" s="15"/>
      <c r="GB22" s="13"/>
      <c r="GC22" s="14"/>
      <c r="GD22" s="15"/>
      <c r="GE22" s="15"/>
      <c r="GF22" s="15"/>
      <c r="GG22" s="13"/>
      <c r="GH22" s="14"/>
      <c r="GI22" s="15"/>
      <c r="GJ22" s="15"/>
      <c r="GK22" s="15"/>
      <c r="GL22" s="13"/>
      <c r="GM22" s="14"/>
      <c r="GN22" s="15"/>
      <c r="GO22" s="15"/>
      <c r="GP22" s="15"/>
      <c r="GQ22" s="13"/>
      <c r="GR22" s="14"/>
      <c r="GS22" s="15"/>
      <c r="GT22" s="15"/>
      <c r="GU22" s="15"/>
      <c r="GV22" s="13"/>
      <c r="GW22" s="14"/>
      <c r="GX22" s="15"/>
      <c r="GY22" s="15"/>
      <c r="GZ22" s="15"/>
      <c r="HA22" s="13"/>
      <c r="HB22" s="14"/>
      <c r="HC22" s="15"/>
      <c r="HD22" s="15"/>
      <c r="HE22" s="15"/>
      <c r="HF22" s="13"/>
      <c r="HG22" s="14"/>
      <c r="HH22" s="15"/>
      <c r="HI22" s="15"/>
      <c r="HJ22" s="15"/>
      <c r="HK22" s="13"/>
      <c r="HL22" s="14"/>
      <c r="HM22" s="15"/>
      <c r="HN22" s="15"/>
      <c r="HO22" s="15"/>
      <c r="HP22" s="13"/>
      <c r="HQ22" s="14"/>
      <c r="HR22" s="15"/>
      <c r="HS22" s="15"/>
      <c r="HT22" s="15"/>
      <c r="HU22" s="13"/>
      <c r="HV22" s="14"/>
      <c r="HW22" s="15"/>
      <c r="HX22" s="15"/>
      <c r="HY22" s="15"/>
      <c r="HZ22" s="13"/>
      <c r="IA22" s="14"/>
      <c r="IB22" s="15"/>
      <c r="IC22" s="15"/>
      <c r="ID22" s="15"/>
      <c r="IE22" s="13"/>
      <c r="IF22" s="14"/>
      <c r="IG22" s="15"/>
      <c r="IH22" s="15"/>
      <c r="II22" s="15"/>
      <c r="IJ22" s="13"/>
      <c r="IK22" s="14"/>
      <c r="IL22" s="15"/>
      <c r="IM22" s="15"/>
      <c r="IN22" s="15"/>
      <c r="IO22" s="13"/>
      <c r="IP22" s="14"/>
      <c r="IQ22" s="15"/>
      <c r="IR22" s="15"/>
      <c r="IS22" s="15"/>
      <c r="IT22" s="15"/>
      <c r="IU22" s="14"/>
      <c r="IV22" s="15"/>
      <c r="IW22" s="15"/>
      <c r="IX22" s="15"/>
      <c r="IY22" s="327"/>
    </row>
    <row r="23" spans="2:259" x14ac:dyDescent="0.3">
      <c r="B23" s="317"/>
      <c r="C23" s="318"/>
      <c r="D23" s="319"/>
      <c r="E23" s="14"/>
      <c r="F23" s="15"/>
      <c r="G23" s="15"/>
      <c r="H23" s="15"/>
      <c r="I23" s="13"/>
      <c r="J23" s="14"/>
      <c r="K23" s="15"/>
      <c r="L23" s="15"/>
      <c r="M23" s="15"/>
      <c r="N23" s="13"/>
      <c r="O23" s="14"/>
      <c r="P23" s="15"/>
      <c r="Q23" s="15"/>
      <c r="R23" s="15"/>
      <c r="S23" s="13"/>
      <c r="T23" s="14"/>
      <c r="U23" s="15"/>
      <c r="V23" s="15"/>
      <c r="W23" s="15"/>
      <c r="X23" s="13"/>
      <c r="Y23" s="14"/>
      <c r="Z23" s="15"/>
      <c r="AA23" s="15"/>
      <c r="AB23" s="15"/>
      <c r="AC23" s="15"/>
      <c r="AD23" s="14"/>
      <c r="AE23" s="15"/>
      <c r="AF23" s="15"/>
      <c r="AG23" s="15"/>
      <c r="AH23" s="13"/>
      <c r="AI23" s="14"/>
      <c r="AJ23" s="15"/>
      <c r="AK23" s="15"/>
      <c r="AL23" s="15"/>
      <c r="AM23" s="13"/>
      <c r="AN23" s="14"/>
      <c r="AO23" s="15"/>
      <c r="AP23" s="15"/>
      <c r="AQ23" s="15"/>
      <c r="AR23" s="326"/>
      <c r="AS23" s="14"/>
      <c r="AT23" s="15"/>
      <c r="AU23" s="15"/>
      <c r="AV23" s="15"/>
      <c r="AW23" s="13"/>
      <c r="AX23" s="14"/>
      <c r="AY23" s="15"/>
      <c r="AZ23" s="15"/>
      <c r="BA23" s="15"/>
      <c r="BB23" s="13"/>
      <c r="BC23" s="14"/>
      <c r="BD23" s="15"/>
      <c r="BE23" s="15"/>
      <c r="BF23" s="15"/>
      <c r="BG23" s="13"/>
      <c r="BH23" s="14"/>
      <c r="BI23" s="15"/>
      <c r="BJ23" s="15"/>
      <c r="BK23" s="15"/>
      <c r="BL23" s="13"/>
      <c r="BM23" s="14"/>
      <c r="BN23" s="15"/>
      <c r="BO23" s="15"/>
      <c r="BP23" s="15"/>
      <c r="BQ23" s="13"/>
      <c r="BR23" s="14"/>
      <c r="BS23" s="15"/>
      <c r="BT23" s="15"/>
      <c r="BU23" s="15"/>
      <c r="BV23" s="13"/>
      <c r="BW23" s="14"/>
      <c r="BX23" s="15"/>
      <c r="BY23" s="15"/>
      <c r="BZ23" s="15"/>
      <c r="CA23" s="13"/>
      <c r="CB23" s="14"/>
      <c r="CC23" s="15"/>
      <c r="CD23" s="15"/>
      <c r="CE23" s="15"/>
      <c r="CF23" s="13"/>
      <c r="CG23" s="14"/>
      <c r="CH23" s="15"/>
      <c r="CI23" s="15"/>
      <c r="CJ23" s="15"/>
      <c r="CK23" s="13"/>
      <c r="CL23" s="14"/>
      <c r="CM23" s="15"/>
      <c r="CN23" s="15"/>
      <c r="CO23" s="15"/>
      <c r="CP23" s="13"/>
      <c r="CQ23" s="14"/>
      <c r="CR23" s="15"/>
      <c r="CS23" s="15"/>
      <c r="CT23" s="15"/>
      <c r="CU23" s="13"/>
      <c r="CV23" s="14"/>
      <c r="CW23" s="15"/>
      <c r="CX23" s="15"/>
      <c r="CY23" s="15"/>
      <c r="CZ23" s="13"/>
      <c r="DA23" s="14"/>
      <c r="DB23" s="15"/>
      <c r="DC23" s="15"/>
      <c r="DD23" s="15"/>
      <c r="DE23" s="13"/>
      <c r="DF23" s="14"/>
      <c r="DG23" s="15"/>
      <c r="DH23" s="15"/>
      <c r="DI23" s="15"/>
      <c r="DJ23" s="13"/>
      <c r="DK23" s="14"/>
      <c r="DL23" s="15"/>
      <c r="DM23" s="15"/>
      <c r="DN23" s="15"/>
      <c r="DO23" s="13"/>
      <c r="DP23" s="14"/>
      <c r="DQ23" s="15"/>
      <c r="DR23" s="15"/>
      <c r="DS23" s="15"/>
      <c r="DT23" s="13"/>
      <c r="DU23" s="14"/>
      <c r="DV23" s="15"/>
      <c r="DW23" s="15"/>
      <c r="DX23" s="15"/>
      <c r="DY23" s="13"/>
      <c r="DZ23" s="14"/>
      <c r="EA23" s="15"/>
      <c r="EB23" s="15"/>
      <c r="EC23" s="15"/>
      <c r="ED23" s="13"/>
      <c r="EE23" s="14"/>
      <c r="EF23" s="15"/>
      <c r="EG23" s="15"/>
      <c r="EH23" s="15"/>
      <c r="EI23" s="13"/>
      <c r="EJ23" s="14"/>
      <c r="EK23" s="15"/>
      <c r="EL23" s="15"/>
      <c r="EM23" s="15"/>
      <c r="EN23" s="15"/>
      <c r="EO23" s="14"/>
      <c r="EP23" s="15"/>
      <c r="EQ23" s="15"/>
      <c r="ER23" s="15"/>
      <c r="ES23" s="13"/>
      <c r="ET23" s="14"/>
      <c r="EU23" s="15"/>
      <c r="EV23" s="15"/>
      <c r="EW23" s="15"/>
      <c r="EX23" s="13"/>
      <c r="EY23" s="14"/>
      <c r="EZ23" s="15"/>
      <c r="FA23" s="15"/>
      <c r="FB23" s="15"/>
      <c r="FC23" s="13"/>
      <c r="FD23" s="14"/>
      <c r="FE23" s="15"/>
      <c r="FF23" s="15"/>
      <c r="FG23" s="15"/>
      <c r="FH23" s="13"/>
      <c r="FI23" s="14"/>
      <c r="FJ23" s="15"/>
      <c r="FK23" s="15"/>
      <c r="FL23" s="15"/>
      <c r="FM23" s="13"/>
      <c r="FN23" s="14"/>
      <c r="FO23" s="15"/>
      <c r="FP23" s="15"/>
      <c r="FQ23" s="15"/>
      <c r="FR23" s="13"/>
      <c r="FS23" s="14"/>
      <c r="FT23" s="15"/>
      <c r="FU23" s="15"/>
      <c r="FV23" s="15"/>
      <c r="FW23" s="13"/>
      <c r="FX23" s="14"/>
      <c r="FY23" s="15"/>
      <c r="FZ23" s="15"/>
      <c r="GA23" s="15"/>
      <c r="GB23" s="13"/>
      <c r="GC23" s="14"/>
      <c r="GD23" s="15"/>
      <c r="GE23" s="15"/>
      <c r="GF23" s="15"/>
      <c r="GG23" s="13"/>
      <c r="GH23" s="14"/>
      <c r="GI23" s="15"/>
      <c r="GJ23" s="15"/>
      <c r="GK23" s="15"/>
      <c r="GL23" s="13"/>
      <c r="GM23" s="14"/>
      <c r="GN23" s="15"/>
      <c r="GO23" s="15"/>
      <c r="GP23" s="15"/>
      <c r="GQ23" s="13"/>
      <c r="GR23" s="14"/>
      <c r="GS23" s="15"/>
      <c r="GT23" s="15"/>
      <c r="GU23" s="15"/>
      <c r="GV23" s="13"/>
      <c r="GW23" s="14"/>
      <c r="GX23" s="15"/>
      <c r="GY23" s="15"/>
      <c r="GZ23" s="15"/>
      <c r="HA23" s="13"/>
      <c r="HB23" s="14"/>
      <c r="HC23" s="15"/>
      <c r="HD23" s="15"/>
      <c r="HE23" s="15"/>
      <c r="HF23" s="13"/>
      <c r="HG23" s="14"/>
      <c r="HH23" s="15"/>
      <c r="HI23" s="15"/>
      <c r="HJ23" s="15"/>
      <c r="HK23" s="13"/>
      <c r="HL23" s="14"/>
      <c r="HM23" s="15"/>
      <c r="HN23" s="15"/>
      <c r="HO23" s="15"/>
      <c r="HP23" s="13"/>
      <c r="HQ23" s="14"/>
      <c r="HR23" s="15"/>
      <c r="HS23" s="15"/>
      <c r="HT23" s="15"/>
      <c r="HU23" s="13"/>
      <c r="HV23" s="14"/>
      <c r="HW23" s="15"/>
      <c r="HX23" s="15"/>
      <c r="HY23" s="15"/>
      <c r="HZ23" s="13"/>
      <c r="IA23" s="14"/>
      <c r="IB23" s="15"/>
      <c r="IC23" s="15"/>
      <c r="ID23" s="15"/>
      <c r="IE23" s="13"/>
      <c r="IF23" s="14"/>
      <c r="IG23" s="15"/>
      <c r="IH23" s="15"/>
      <c r="II23" s="15"/>
      <c r="IJ23" s="13"/>
      <c r="IK23" s="14"/>
      <c r="IL23" s="15"/>
      <c r="IM23" s="15"/>
      <c r="IN23" s="15"/>
      <c r="IO23" s="13"/>
      <c r="IP23" s="14"/>
      <c r="IQ23" s="15"/>
      <c r="IR23" s="15"/>
      <c r="IS23" s="15"/>
      <c r="IT23" s="15"/>
      <c r="IU23" s="14"/>
      <c r="IV23" s="15"/>
      <c r="IW23" s="15"/>
      <c r="IX23" s="15"/>
      <c r="IY23" s="327"/>
    </row>
    <row r="24" spans="2:259" x14ac:dyDescent="0.3">
      <c r="B24" s="316"/>
      <c r="C24" s="314"/>
      <c r="D24" s="315"/>
      <c r="E24" s="14"/>
      <c r="F24" s="15"/>
      <c r="G24" s="15"/>
      <c r="H24" s="15"/>
      <c r="I24" s="13"/>
      <c r="J24" s="14"/>
      <c r="K24" s="15"/>
      <c r="L24" s="15"/>
      <c r="M24" s="15"/>
      <c r="N24" s="13"/>
      <c r="O24" s="14"/>
      <c r="P24" s="15"/>
      <c r="Q24" s="15"/>
      <c r="R24" s="15"/>
      <c r="S24" s="13"/>
      <c r="T24" s="14"/>
      <c r="U24" s="15"/>
      <c r="V24" s="15"/>
      <c r="W24" s="15"/>
      <c r="X24" s="13"/>
      <c r="Y24" s="14"/>
      <c r="Z24" s="15"/>
      <c r="AA24" s="15"/>
      <c r="AB24" s="15"/>
      <c r="AC24" s="15"/>
      <c r="AD24" s="14"/>
      <c r="AE24" s="15"/>
      <c r="AF24" s="15"/>
      <c r="AG24" s="15"/>
      <c r="AH24" s="13"/>
      <c r="AI24" s="14"/>
      <c r="AJ24" s="15"/>
      <c r="AK24" s="15"/>
      <c r="AL24" s="15"/>
      <c r="AM24" s="13"/>
      <c r="AN24" s="14"/>
      <c r="AO24" s="15"/>
      <c r="AP24" s="15"/>
      <c r="AQ24" s="15"/>
      <c r="AR24" s="326"/>
      <c r="AS24" s="14"/>
      <c r="AT24" s="15"/>
      <c r="AU24" s="15"/>
      <c r="AV24" s="15"/>
      <c r="AW24" s="13"/>
      <c r="AX24" s="14"/>
      <c r="AY24" s="15"/>
      <c r="AZ24" s="15"/>
      <c r="BA24" s="15"/>
      <c r="BB24" s="13"/>
      <c r="BC24" s="14"/>
      <c r="BD24" s="15"/>
      <c r="BE24" s="15"/>
      <c r="BF24" s="15"/>
      <c r="BG24" s="13"/>
      <c r="BH24" s="14"/>
      <c r="BI24" s="15"/>
      <c r="BJ24" s="15"/>
      <c r="BK24" s="15"/>
      <c r="BL24" s="13"/>
      <c r="BM24" s="14"/>
      <c r="BN24" s="15"/>
      <c r="BO24" s="15"/>
      <c r="BP24" s="15"/>
      <c r="BQ24" s="13"/>
      <c r="BR24" s="14"/>
      <c r="BS24" s="15"/>
      <c r="BT24" s="15"/>
      <c r="BU24" s="15"/>
      <c r="BV24" s="13"/>
      <c r="BW24" s="14"/>
      <c r="BX24" s="15"/>
      <c r="BY24" s="15"/>
      <c r="BZ24" s="15"/>
      <c r="CA24" s="13"/>
      <c r="CB24" s="14"/>
      <c r="CC24" s="15"/>
      <c r="CD24" s="15"/>
      <c r="CE24" s="15"/>
      <c r="CF24" s="13"/>
      <c r="CG24" s="14"/>
      <c r="CH24" s="15"/>
      <c r="CI24" s="15"/>
      <c r="CJ24" s="15"/>
      <c r="CK24" s="13"/>
      <c r="CL24" s="14"/>
      <c r="CM24" s="15"/>
      <c r="CN24" s="15"/>
      <c r="CO24" s="15"/>
      <c r="CP24" s="13"/>
      <c r="CQ24" s="14"/>
      <c r="CR24" s="15"/>
      <c r="CS24" s="15"/>
      <c r="CT24" s="15"/>
      <c r="CU24" s="13"/>
      <c r="CV24" s="14"/>
      <c r="CW24" s="15"/>
      <c r="CX24" s="15"/>
      <c r="CY24" s="15"/>
      <c r="CZ24" s="13"/>
      <c r="DA24" s="14"/>
      <c r="DB24" s="15"/>
      <c r="DC24" s="15"/>
      <c r="DD24" s="15"/>
      <c r="DE24" s="13"/>
      <c r="DF24" s="14"/>
      <c r="DG24" s="15"/>
      <c r="DH24" s="15"/>
      <c r="DI24" s="15"/>
      <c r="DJ24" s="13"/>
      <c r="DK24" s="14"/>
      <c r="DL24" s="15"/>
      <c r="DM24" s="15"/>
      <c r="DN24" s="15"/>
      <c r="DO24" s="13"/>
      <c r="DP24" s="14"/>
      <c r="DQ24" s="15"/>
      <c r="DR24" s="15"/>
      <c r="DS24" s="15"/>
      <c r="DT24" s="13"/>
      <c r="DU24" s="14"/>
      <c r="DV24" s="15"/>
      <c r="DW24" s="15"/>
      <c r="DX24" s="15"/>
      <c r="DY24" s="13"/>
      <c r="DZ24" s="14"/>
      <c r="EA24" s="15"/>
      <c r="EB24" s="15"/>
      <c r="EC24" s="15"/>
      <c r="ED24" s="13"/>
      <c r="EE24" s="14"/>
      <c r="EF24" s="15"/>
      <c r="EG24" s="15"/>
      <c r="EH24" s="15"/>
      <c r="EI24" s="13"/>
      <c r="EJ24" s="14"/>
      <c r="EK24" s="15"/>
      <c r="EL24" s="15"/>
      <c r="EM24" s="15"/>
      <c r="EN24" s="15"/>
      <c r="EO24" s="14"/>
      <c r="EP24" s="15"/>
      <c r="EQ24" s="15"/>
      <c r="ER24" s="15"/>
      <c r="ES24" s="13"/>
      <c r="ET24" s="14"/>
      <c r="EU24" s="15"/>
      <c r="EV24" s="15"/>
      <c r="EW24" s="15"/>
      <c r="EX24" s="13"/>
      <c r="EY24" s="14"/>
      <c r="EZ24" s="15"/>
      <c r="FA24" s="15"/>
      <c r="FB24" s="15"/>
      <c r="FC24" s="13"/>
      <c r="FD24" s="14"/>
      <c r="FE24" s="15"/>
      <c r="FF24" s="15"/>
      <c r="FG24" s="15"/>
      <c r="FH24" s="13"/>
      <c r="FI24" s="14"/>
      <c r="FJ24" s="15"/>
      <c r="FK24" s="15"/>
      <c r="FL24" s="15"/>
      <c r="FM24" s="13"/>
      <c r="FN24" s="14"/>
      <c r="FO24" s="15"/>
      <c r="FP24" s="15"/>
      <c r="FQ24" s="15"/>
      <c r="FR24" s="13"/>
      <c r="FS24" s="14"/>
      <c r="FT24" s="15"/>
      <c r="FU24" s="15"/>
      <c r="FV24" s="15"/>
      <c r="FW24" s="13"/>
      <c r="FX24" s="14"/>
      <c r="FY24" s="15"/>
      <c r="FZ24" s="15"/>
      <c r="GA24" s="15"/>
      <c r="GB24" s="13"/>
      <c r="GC24" s="14"/>
      <c r="GD24" s="15"/>
      <c r="GE24" s="15"/>
      <c r="GF24" s="15"/>
      <c r="GG24" s="13"/>
      <c r="GH24" s="14"/>
      <c r="GI24" s="15"/>
      <c r="GJ24" s="15"/>
      <c r="GK24" s="15"/>
      <c r="GL24" s="13"/>
      <c r="GM24" s="14"/>
      <c r="GN24" s="15"/>
      <c r="GO24" s="15"/>
      <c r="GP24" s="15"/>
      <c r="GQ24" s="13"/>
      <c r="GR24" s="14"/>
      <c r="GS24" s="15"/>
      <c r="GT24" s="15"/>
      <c r="GU24" s="15"/>
      <c r="GV24" s="13"/>
      <c r="GW24" s="14"/>
      <c r="GX24" s="15"/>
      <c r="GY24" s="15"/>
      <c r="GZ24" s="15"/>
      <c r="HA24" s="13"/>
      <c r="HB24" s="14"/>
      <c r="HC24" s="15"/>
      <c r="HD24" s="15"/>
      <c r="HE24" s="15"/>
      <c r="HF24" s="13"/>
      <c r="HG24" s="14"/>
      <c r="HH24" s="15"/>
      <c r="HI24" s="15"/>
      <c r="HJ24" s="15"/>
      <c r="HK24" s="13"/>
      <c r="HL24" s="14"/>
      <c r="HM24" s="15"/>
      <c r="HN24" s="15"/>
      <c r="HO24" s="15"/>
      <c r="HP24" s="13"/>
      <c r="HQ24" s="14"/>
      <c r="HR24" s="15"/>
      <c r="HS24" s="15"/>
      <c r="HT24" s="15"/>
      <c r="HU24" s="13"/>
      <c r="HV24" s="14"/>
      <c r="HW24" s="15"/>
      <c r="HX24" s="15"/>
      <c r="HY24" s="15"/>
      <c r="HZ24" s="13"/>
      <c r="IA24" s="14"/>
      <c r="IB24" s="15"/>
      <c r="IC24" s="15"/>
      <c r="ID24" s="15"/>
      <c r="IE24" s="13"/>
      <c r="IF24" s="14"/>
      <c r="IG24" s="15"/>
      <c r="IH24" s="15"/>
      <c r="II24" s="15"/>
      <c r="IJ24" s="13"/>
      <c r="IK24" s="14"/>
      <c r="IL24" s="15"/>
      <c r="IM24" s="15"/>
      <c r="IN24" s="15"/>
      <c r="IO24" s="13"/>
      <c r="IP24" s="14"/>
      <c r="IQ24" s="15"/>
      <c r="IR24" s="15"/>
      <c r="IS24" s="15"/>
      <c r="IT24" s="15"/>
      <c r="IU24" s="14"/>
      <c r="IV24" s="15"/>
      <c r="IW24" s="15"/>
      <c r="IX24" s="15"/>
      <c r="IY24" s="327"/>
    </row>
    <row r="25" spans="2:259" x14ac:dyDescent="0.3">
      <c r="B25" s="316"/>
      <c r="C25" s="314"/>
      <c r="D25" s="315"/>
      <c r="E25" s="14"/>
      <c r="F25" s="15"/>
      <c r="G25" s="15"/>
      <c r="H25" s="15"/>
      <c r="I25" s="13"/>
      <c r="J25" s="14"/>
      <c r="K25" s="15"/>
      <c r="L25" s="15"/>
      <c r="M25" s="15"/>
      <c r="N25" s="13"/>
      <c r="O25" s="14"/>
      <c r="P25" s="15"/>
      <c r="Q25" s="15"/>
      <c r="R25" s="15"/>
      <c r="S25" s="13"/>
      <c r="T25" s="14"/>
      <c r="U25" s="15"/>
      <c r="V25" s="15"/>
      <c r="W25" s="15"/>
      <c r="X25" s="13"/>
      <c r="Y25" s="14"/>
      <c r="Z25" s="15"/>
      <c r="AA25" s="15"/>
      <c r="AB25" s="15"/>
      <c r="AC25" s="15"/>
      <c r="AD25" s="14"/>
      <c r="AE25" s="15"/>
      <c r="AF25" s="15"/>
      <c r="AG25" s="15"/>
      <c r="AH25" s="13"/>
      <c r="AI25" s="14"/>
      <c r="AJ25" s="15"/>
      <c r="AK25" s="15"/>
      <c r="AL25" s="15"/>
      <c r="AM25" s="13"/>
      <c r="AN25" s="14"/>
      <c r="AO25" s="15"/>
      <c r="AP25" s="15"/>
      <c r="AQ25" s="15"/>
      <c r="AR25" s="326"/>
      <c r="AS25" s="14"/>
      <c r="AT25" s="15"/>
      <c r="AU25" s="15"/>
      <c r="AV25" s="15"/>
      <c r="AW25" s="13"/>
      <c r="AX25" s="14"/>
      <c r="AY25" s="15"/>
      <c r="AZ25" s="15"/>
      <c r="BA25" s="15"/>
      <c r="BB25" s="13"/>
      <c r="BC25" s="14"/>
      <c r="BD25" s="15"/>
      <c r="BE25" s="15"/>
      <c r="BF25" s="15"/>
      <c r="BG25" s="13"/>
      <c r="BH25" s="14"/>
      <c r="BI25" s="15"/>
      <c r="BJ25" s="15"/>
      <c r="BK25" s="15"/>
      <c r="BL25" s="13"/>
      <c r="BM25" s="14"/>
      <c r="BN25" s="15"/>
      <c r="BO25" s="15"/>
      <c r="BP25" s="15"/>
      <c r="BQ25" s="13"/>
      <c r="BR25" s="14"/>
      <c r="BS25" s="15"/>
      <c r="BT25" s="15"/>
      <c r="BU25" s="15"/>
      <c r="BV25" s="13"/>
      <c r="BW25" s="14"/>
      <c r="BX25" s="15"/>
      <c r="BY25" s="15"/>
      <c r="BZ25" s="15"/>
      <c r="CA25" s="13"/>
      <c r="CB25" s="14"/>
      <c r="CC25" s="15"/>
      <c r="CD25" s="15"/>
      <c r="CE25" s="15"/>
      <c r="CF25" s="13"/>
      <c r="CG25" s="14"/>
      <c r="CH25" s="15"/>
      <c r="CI25" s="15"/>
      <c r="CJ25" s="15"/>
      <c r="CK25" s="13"/>
      <c r="CL25" s="14"/>
      <c r="CM25" s="15"/>
      <c r="CN25" s="15"/>
      <c r="CO25" s="15"/>
      <c r="CP25" s="13"/>
      <c r="CQ25" s="14"/>
      <c r="CR25" s="15"/>
      <c r="CS25" s="15"/>
      <c r="CT25" s="15"/>
      <c r="CU25" s="13"/>
      <c r="CV25" s="14"/>
      <c r="CW25" s="15"/>
      <c r="CX25" s="15"/>
      <c r="CY25" s="15"/>
      <c r="CZ25" s="13"/>
      <c r="DA25" s="14"/>
      <c r="DB25" s="15"/>
      <c r="DC25" s="15"/>
      <c r="DD25" s="15"/>
      <c r="DE25" s="13"/>
      <c r="DF25" s="14"/>
      <c r="DG25" s="15"/>
      <c r="DH25" s="15"/>
      <c r="DI25" s="15"/>
      <c r="DJ25" s="13"/>
      <c r="DK25" s="14"/>
      <c r="DL25" s="15"/>
      <c r="DM25" s="15"/>
      <c r="DN25" s="15"/>
      <c r="DO25" s="13"/>
      <c r="DP25" s="14"/>
      <c r="DQ25" s="15"/>
      <c r="DR25" s="15"/>
      <c r="DS25" s="15"/>
      <c r="DT25" s="13"/>
      <c r="DU25" s="14"/>
      <c r="DV25" s="15"/>
      <c r="DW25" s="15"/>
      <c r="DX25" s="15"/>
      <c r="DY25" s="13"/>
      <c r="DZ25" s="14"/>
      <c r="EA25" s="15"/>
      <c r="EB25" s="15"/>
      <c r="EC25" s="15"/>
      <c r="ED25" s="13"/>
      <c r="EE25" s="14"/>
      <c r="EF25" s="15"/>
      <c r="EG25" s="15"/>
      <c r="EH25" s="15"/>
      <c r="EI25" s="13"/>
      <c r="EJ25" s="14"/>
      <c r="EK25" s="15"/>
      <c r="EL25" s="15"/>
      <c r="EM25" s="15"/>
      <c r="EN25" s="15"/>
      <c r="EO25" s="14"/>
      <c r="EP25" s="15"/>
      <c r="EQ25" s="15"/>
      <c r="ER25" s="15"/>
      <c r="ES25" s="13"/>
      <c r="ET25" s="14"/>
      <c r="EU25" s="15"/>
      <c r="EV25" s="15"/>
      <c r="EW25" s="15"/>
      <c r="EX25" s="13"/>
      <c r="EY25" s="14"/>
      <c r="EZ25" s="15"/>
      <c r="FA25" s="15"/>
      <c r="FB25" s="15"/>
      <c r="FC25" s="13"/>
      <c r="FD25" s="14"/>
      <c r="FE25" s="15"/>
      <c r="FF25" s="15"/>
      <c r="FG25" s="15"/>
      <c r="FH25" s="13"/>
      <c r="FI25" s="14"/>
      <c r="FJ25" s="15"/>
      <c r="FK25" s="15"/>
      <c r="FL25" s="15"/>
      <c r="FM25" s="13"/>
      <c r="FN25" s="14"/>
      <c r="FO25" s="15"/>
      <c r="FP25" s="15"/>
      <c r="FQ25" s="15"/>
      <c r="FR25" s="13"/>
      <c r="FS25" s="14"/>
      <c r="FT25" s="15"/>
      <c r="FU25" s="15"/>
      <c r="FV25" s="15"/>
      <c r="FW25" s="13"/>
      <c r="FX25" s="14"/>
      <c r="FY25" s="15"/>
      <c r="FZ25" s="15"/>
      <c r="GA25" s="15"/>
      <c r="GB25" s="13"/>
      <c r="GC25" s="14"/>
      <c r="GD25" s="15"/>
      <c r="GE25" s="15"/>
      <c r="GF25" s="15"/>
      <c r="GG25" s="13"/>
      <c r="GH25" s="14"/>
      <c r="GI25" s="15"/>
      <c r="GJ25" s="15"/>
      <c r="GK25" s="15"/>
      <c r="GL25" s="13"/>
      <c r="GM25" s="14"/>
      <c r="GN25" s="15"/>
      <c r="GO25" s="15"/>
      <c r="GP25" s="15"/>
      <c r="GQ25" s="13"/>
      <c r="GR25" s="14"/>
      <c r="GS25" s="15"/>
      <c r="GT25" s="15"/>
      <c r="GU25" s="15"/>
      <c r="GV25" s="13"/>
      <c r="GW25" s="14"/>
      <c r="GX25" s="15"/>
      <c r="GY25" s="15"/>
      <c r="GZ25" s="15"/>
      <c r="HA25" s="13"/>
      <c r="HB25" s="14"/>
      <c r="HC25" s="15"/>
      <c r="HD25" s="15"/>
      <c r="HE25" s="15"/>
      <c r="HF25" s="13"/>
      <c r="HG25" s="14"/>
      <c r="HH25" s="15"/>
      <c r="HI25" s="15"/>
      <c r="HJ25" s="15"/>
      <c r="HK25" s="13"/>
      <c r="HL25" s="14"/>
      <c r="HM25" s="15"/>
      <c r="HN25" s="15"/>
      <c r="HO25" s="15"/>
      <c r="HP25" s="13"/>
      <c r="HQ25" s="14"/>
      <c r="HR25" s="15"/>
      <c r="HS25" s="15"/>
      <c r="HT25" s="15"/>
      <c r="HU25" s="13"/>
      <c r="HV25" s="14"/>
      <c r="HW25" s="15"/>
      <c r="HX25" s="15"/>
      <c r="HY25" s="15"/>
      <c r="HZ25" s="13"/>
      <c r="IA25" s="14"/>
      <c r="IB25" s="15"/>
      <c r="IC25" s="15"/>
      <c r="ID25" s="15"/>
      <c r="IE25" s="13"/>
      <c r="IF25" s="14"/>
      <c r="IG25" s="15"/>
      <c r="IH25" s="15"/>
      <c r="II25" s="15"/>
      <c r="IJ25" s="13"/>
      <c r="IK25" s="14"/>
      <c r="IL25" s="15"/>
      <c r="IM25" s="15"/>
      <c r="IN25" s="15"/>
      <c r="IO25" s="13"/>
      <c r="IP25" s="14"/>
      <c r="IQ25" s="15"/>
      <c r="IR25" s="15"/>
      <c r="IS25" s="15"/>
      <c r="IT25" s="15"/>
      <c r="IU25" s="14"/>
      <c r="IV25" s="15"/>
      <c r="IW25" s="15"/>
      <c r="IX25" s="15"/>
      <c r="IY25" s="327"/>
    </row>
    <row r="26" spans="2:259" x14ac:dyDescent="0.3">
      <c r="B26" s="316"/>
      <c r="C26" s="314"/>
      <c r="D26" s="315"/>
      <c r="E26" s="14"/>
      <c r="F26" s="15"/>
      <c r="G26" s="15"/>
      <c r="H26" s="15"/>
      <c r="I26" s="13"/>
      <c r="J26" s="14"/>
      <c r="K26" s="15"/>
      <c r="L26" s="15"/>
      <c r="M26" s="15"/>
      <c r="N26" s="13"/>
      <c r="O26" s="14"/>
      <c r="P26" s="15"/>
      <c r="Q26" s="15"/>
      <c r="R26" s="15"/>
      <c r="S26" s="13"/>
      <c r="T26" s="14"/>
      <c r="U26" s="15"/>
      <c r="V26" s="15"/>
      <c r="W26" s="15"/>
      <c r="X26" s="13"/>
      <c r="Y26" s="14"/>
      <c r="Z26" s="15"/>
      <c r="AA26" s="15"/>
      <c r="AB26" s="15"/>
      <c r="AC26" s="15"/>
      <c r="AD26" s="14"/>
      <c r="AE26" s="15"/>
      <c r="AF26" s="15"/>
      <c r="AG26" s="15"/>
      <c r="AH26" s="13"/>
      <c r="AI26" s="14"/>
      <c r="AJ26" s="15"/>
      <c r="AK26" s="15"/>
      <c r="AL26" s="15"/>
      <c r="AM26" s="13"/>
      <c r="AN26" s="14"/>
      <c r="AO26" s="15"/>
      <c r="AP26" s="15"/>
      <c r="AQ26" s="15"/>
      <c r="AR26" s="326"/>
      <c r="AS26" s="14"/>
      <c r="AT26" s="15"/>
      <c r="AU26" s="15"/>
      <c r="AV26" s="15"/>
      <c r="AW26" s="13"/>
      <c r="AX26" s="14"/>
      <c r="AY26" s="15"/>
      <c r="AZ26" s="15"/>
      <c r="BA26" s="15"/>
      <c r="BB26" s="13"/>
      <c r="BC26" s="14"/>
      <c r="BD26" s="15"/>
      <c r="BE26" s="15"/>
      <c r="BF26" s="15"/>
      <c r="BG26" s="13"/>
      <c r="BH26" s="14"/>
      <c r="BI26" s="15"/>
      <c r="BJ26" s="15"/>
      <c r="BK26" s="15"/>
      <c r="BL26" s="13"/>
      <c r="BM26" s="14"/>
      <c r="BN26" s="15"/>
      <c r="BO26" s="15"/>
      <c r="BP26" s="15"/>
      <c r="BQ26" s="13"/>
      <c r="BR26" s="14"/>
      <c r="BS26" s="15"/>
      <c r="BT26" s="15"/>
      <c r="BU26" s="15"/>
      <c r="BV26" s="13"/>
      <c r="BW26" s="14"/>
      <c r="BX26" s="15"/>
      <c r="BY26" s="15"/>
      <c r="BZ26" s="15"/>
      <c r="CA26" s="13"/>
      <c r="CB26" s="14"/>
      <c r="CC26" s="15"/>
      <c r="CD26" s="15"/>
      <c r="CE26" s="15"/>
      <c r="CF26" s="13"/>
      <c r="CG26" s="14"/>
      <c r="CH26" s="15"/>
      <c r="CI26" s="15"/>
      <c r="CJ26" s="15"/>
      <c r="CK26" s="13"/>
      <c r="CL26" s="14"/>
      <c r="CM26" s="15"/>
      <c r="CN26" s="15"/>
      <c r="CO26" s="15"/>
      <c r="CP26" s="13"/>
      <c r="CQ26" s="14"/>
      <c r="CR26" s="15"/>
      <c r="CS26" s="15"/>
      <c r="CT26" s="15"/>
      <c r="CU26" s="13"/>
      <c r="CV26" s="14"/>
      <c r="CW26" s="15"/>
      <c r="CX26" s="15"/>
      <c r="CY26" s="15"/>
      <c r="CZ26" s="13"/>
      <c r="DA26" s="14"/>
      <c r="DB26" s="15"/>
      <c r="DC26" s="15"/>
      <c r="DD26" s="15"/>
      <c r="DE26" s="13"/>
      <c r="DF26" s="14"/>
      <c r="DG26" s="15"/>
      <c r="DH26" s="15"/>
      <c r="DI26" s="15"/>
      <c r="DJ26" s="13"/>
      <c r="DK26" s="14"/>
      <c r="DL26" s="15"/>
      <c r="DM26" s="15"/>
      <c r="DN26" s="15"/>
      <c r="DO26" s="13"/>
      <c r="DP26" s="14"/>
      <c r="DQ26" s="15"/>
      <c r="DR26" s="15"/>
      <c r="DS26" s="15"/>
      <c r="DT26" s="13"/>
      <c r="DU26" s="14"/>
      <c r="DV26" s="15"/>
      <c r="DW26" s="15"/>
      <c r="DX26" s="15"/>
      <c r="DY26" s="13"/>
      <c r="DZ26" s="14"/>
      <c r="EA26" s="15"/>
      <c r="EB26" s="15"/>
      <c r="EC26" s="15"/>
      <c r="ED26" s="13"/>
      <c r="EE26" s="14"/>
      <c r="EF26" s="15"/>
      <c r="EG26" s="15"/>
      <c r="EH26" s="15"/>
      <c r="EI26" s="13"/>
      <c r="EJ26" s="14"/>
      <c r="EK26" s="15"/>
      <c r="EL26" s="15"/>
      <c r="EM26" s="15"/>
      <c r="EN26" s="15"/>
      <c r="EO26" s="14"/>
      <c r="EP26" s="15"/>
      <c r="EQ26" s="15"/>
      <c r="ER26" s="15"/>
      <c r="ES26" s="13"/>
      <c r="ET26" s="14"/>
      <c r="EU26" s="15"/>
      <c r="EV26" s="15"/>
      <c r="EW26" s="15"/>
      <c r="EX26" s="13"/>
      <c r="EY26" s="14"/>
      <c r="EZ26" s="15"/>
      <c r="FA26" s="15"/>
      <c r="FB26" s="15"/>
      <c r="FC26" s="13"/>
      <c r="FD26" s="14"/>
      <c r="FE26" s="15"/>
      <c r="FF26" s="15"/>
      <c r="FG26" s="15"/>
      <c r="FH26" s="13"/>
      <c r="FI26" s="14"/>
      <c r="FJ26" s="15"/>
      <c r="FK26" s="15"/>
      <c r="FL26" s="15"/>
      <c r="FM26" s="13"/>
      <c r="FN26" s="14"/>
      <c r="FO26" s="15"/>
      <c r="FP26" s="15"/>
      <c r="FQ26" s="15"/>
      <c r="FR26" s="13"/>
      <c r="FS26" s="14"/>
      <c r="FT26" s="15"/>
      <c r="FU26" s="15"/>
      <c r="FV26" s="15"/>
      <c r="FW26" s="13"/>
      <c r="FX26" s="14"/>
      <c r="FY26" s="15"/>
      <c r="FZ26" s="15"/>
      <c r="GA26" s="15"/>
      <c r="GB26" s="13"/>
      <c r="GC26" s="14"/>
      <c r="GD26" s="15"/>
      <c r="GE26" s="15"/>
      <c r="GF26" s="15"/>
      <c r="GG26" s="13"/>
      <c r="GH26" s="14"/>
      <c r="GI26" s="15"/>
      <c r="GJ26" s="15"/>
      <c r="GK26" s="15"/>
      <c r="GL26" s="13"/>
      <c r="GM26" s="14"/>
      <c r="GN26" s="15"/>
      <c r="GO26" s="15"/>
      <c r="GP26" s="15"/>
      <c r="GQ26" s="13"/>
      <c r="GR26" s="14"/>
      <c r="GS26" s="15"/>
      <c r="GT26" s="15"/>
      <c r="GU26" s="15"/>
      <c r="GV26" s="13"/>
      <c r="GW26" s="14"/>
      <c r="GX26" s="15"/>
      <c r="GY26" s="15"/>
      <c r="GZ26" s="15"/>
      <c r="HA26" s="13"/>
      <c r="HB26" s="14"/>
      <c r="HC26" s="15"/>
      <c r="HD26" s="15"/>
      <c r="HE26" s="15"/>
      <c r="HF26" s="13"/>
      <c r="HG26" s="14"/>
      <c r="HH26" s="15"/>
      <c r="HI26" s="15"/>
      <c r="HJ26" s="15"/>
      <c r="HK26" s="13"/>
      <c r="HL26" s="14"/>
      <c r="HM26" s="15"/>
      <c r="HN26" s="15"/>
      <c r="HO26" s="15"/>
      <c r="HP26" s="13"/>
      <c r="HQ26" s="14"/>
      <c r="HR26" s="15"/>
      <c r="HS26" s="15"/>
      <c r="HT26" s="15"/>
      <c r="HU26" s="13"/>
      <c r="HV26" s="14"/>
      <c r="HW26" s="15"/>
      <c r="HX26" s="15"/>
      <c r="HY26" s="15"/>
      <c r="HZ26" s="13"/>
      <c r="IA26" s="14"/>
      <c r="IB26" s="15"/>
      <c r="IC26" s="15"/>
      <c r="ID26" s="15"/>
      <c r="IE26" s="13"/>
      <c r="IF26" s="14"/>
      <c r="IG26" s="15"/>
      <c r="IH26" s="15"/>
      <c r="II26" s="15"/>
      <c r="IJ26" s="13"/>
      <c r="IK26" s="14"/>
      <c r="IL26" s="15"/>
      <c r="IM26" s="15"/>
      <c r="IN26" s="15"/>
      <c r="IO26" s="13"/>
      <c r="IP26" s="14"/>
      <c r="IQ26" s="15"/>
      <c r="IR26" s="15"/>
      <c r="IS26" s="15"/>
      <c r="IT26" s="15"/>
      <c r="IU26" s="14"/>
      <c r="IV26" s="15"/>
      <c r="IW26" s="15"/>
      <c r="IX26" s="15"/>
      <c r="IY26" s="327"/>
    </row>
    <row r="27" spans="2:259" x14ac:dyDescent="0.3">
      <c r="B27" s="316"/>
      <c r="C27" s="314"/>
      <c r="D27" s="315"/>
      <c r="E27" s="14"/>
      <c r="F27" s="15"/>
      <c r="G27" s="15"/>
      <c r="H27" s="15"/>
      <c r="I27" s="13"/>
      <c r="J27" s="14"/>
      <c r="K27" s="15"/>
      <c r="L27" s="15"/>
      <c r="M27" s="15"/>
      <c r="N27" s="13"/>
      <c r="O27" s="14"/>
      <c r="P27" s="15"/>
      <c r="Q27" s="15"/>
      <c r="R27" s="15"/>
      <c r="S27" s="13"/>
      <c r="T27" s="14"/>
      <c r="U27" s="15"/>
      <c r="V27" s="15"/>
      <c r="W27" s="15"/>
      <c r="X27" s="13"/>
      <c r="Y27" s="14"/>
      <c r="Z27" s="15"/>
      <c r="AA27" s="15"/>
      <c r="AB27" s="15"/>
      <c r="AC27" s="15"/>
      <c r="AD27" s="14"/>
      <c r="AE27" s="15"/>
      <c r="AF27" s="15"/>
      <c r="AG27" s="15"/>
      <c r="AH27" s="13"/>
      <c r="AI27" s="14"/>
      <c r="AJ27" s="15"/>
      <c r="AK27" s="15"/>
      <c r="AL27" s="15"/>
      <c r="AM27" s="13"/>
      <c r="AN27" s="14"/>
      <c r="AO27" s="15"/>
      <c r="AP27" s="15"/>
      <c r="AQ27" s="15"/>
      <c r="AR27" s="326"/>
      <c r="AS27" s="14"/>
      <c r="AT27" s="15"/>
      <c r="AU27" s="15"/>
      <c r="AV27" s="15"/>
      <c r="AW27" s="13"/>
      <c r="AX27" s="14"/>
      <c r="AY27" s="15"/>
      <c r="AZ27" s="15"/>
      <c r="BA27" s="15"/>
      <c r="BB27" s="13"/>
      <c r="BC27" s="14"/>
      <c r="BD27" s="15"/>
      <c r="BE27" s="15"/>
      <c r="BF27" s="15"/>
      <c r="BG27" s="13"/>
      <c r="BH27" s="14"/>
      <c r="BI27" s="15"/>
      <c r="BJ27" s="15"/>
      <c r="BK27" s="15"/>
      <c r="BL27" s="13"/>
      <c r="BM27" s="14"/>
      <c r="BN27" s="15"/>
      <c r="BO27" s="15"/>
      <c r="BP27" s="15"/>
      <c r="BQ27" s="13"/>
      <c r="BR27" s="14"/>
      <c r="BS27" s="15"/>
      <c r="BT27" s="15"/>
      <c r="BU27" s="15"/>
      <c r="BV27" s="13"/>
      <c r="BW27" s="14"/>
      <c r="BX27" s="15"/>
      <c r="BY27" s="15"/>
      <c r="BZ27" s="15"/>
      <c r="CA27" s="13"/>
      <c r="CB27" s="14"/>
      <c r="CC27" s="15"/>
      <c r="CD27" s="15"/>
      <c r="CE27" s="15"/>
      <c r="CF27" s="13"/>
      <c r="CG27" s="14"/>
      <c r="CH27" s="15"/>
      <c r="CI27" s="15"/>
      <c r="CJ27" s="15"/>
      <c r="CK27" s="13"/>
      <c r="CL27" s="14"/>
      <c r="CM27" s="15"/>
      <c r="CN27" s="15"/>
      <c r="CO27" s="15"/>
      <c r="CP27" s="13"/>
      <c r="CQ27" s="14"/>
      <c r="CR27" s="15"/>
      <c r="CS27" s="15"/>
      <c r="CT27" s="15"/>
      <c r="CU27" s="13"/>
      <c r="CV27" s="14"/>
      <c r="CW27" s="15"/>
      <c r="CX27" s="15"/>
      <c r="CY27" s="15"/>
      <c r="CZ27" s="13"/>
      <c r="DA27" s="14"/>
      <c r="DB27" s="15"/>
      <c r="DC27" s="15"/>
      <c r="DD27" s="15"/>
      <c r="DE27" s="13"/>
      <c r="DF27" s="14"/>
      <c r="DG27" s="15"/>
      <c r="DH27" s="15"/>
      <c r="DI27" s="15"/>
      <c r="DJ27" s="13"/>
      <c r="DK27" s="14"/>
      <c r="DL27" s="15"/>
      <c r="DM27" s="15"/>
      <c r="DN27" s="15"/>
      <c r="DO27" s="13"/>
      <c r="DP27" s="14"/>
      <c r="DQ27" s="15"/>
      <c r="DR27" s="15"/>
      <c r="DS27" s="15"/>
      <c r="DT27" s="13"/>
      <c r="DU27" s="14"/>
      <c r="DV27" s="15"/>
      <c r="DW27" s="15"/>
      <c r="DX27" s="15"/>
      <c r="DY27" s="13"/>
      <c r="DZ27" s="14"/>
      <c r="EA27" s="15"/>
      <c r="EB27" s="15"/>
      <c r="EC27" s="15"/>
      <c r="ED27" s="13"/>
      <c r="EE27" s="14"/>
      <c r="EF27" s="15"/>
      <c r="EG27" s="15"/>
      <c r="EH27" s="15"/>
      <c r="EI27" s="13"/>
      <c r="EJ27" s="14"/>
      <c r="EK27" s="15"/>
      <c r="EL27" s="15"/>
      <c r="EM27" s="15"/>
      <c r="EN27" s="15"/>
      <c r="EO27" s="14"/>
      <c r="EP27" s="15"/>
      <c r="EQ27" s="15"/>
      <c r="ER27" s="15"/>
      <c r="ES27" s="13"/>
      <c r="ET27" s="14"/>
      <c r="EU27" s="15"/>
      <c r="EV27" s="15"/>
      <c r="EW27" s="15"/>
      <c r="EX27" s="13"/>
      <c r="EY27" s="14"/>
      <c r="EZ27" s="15"/>
      <c r="FA27" s="15"/>
      <c r="FB27" s="15"/>
      <c r="FC27" s="13"/>
      <c r="FD27" s="14"/>
      <c r="FE27" s="15"/>
      <c r="FF27" s="15"/>
      <c r="FG27" s="15"/>
      <c r="FH27" s="13"/>
      <c r="FI27" s="14"/>
      <c r="FJ27" s="15"/>
      <c r="FK27" s="15"/>
      <c r="FL27" s="15"/>
      <c r="FM27" s="13"/>
      <c r="FN27" s="14"/>
      <c r="FO27" s="15"/>
      <c r="FP27" s="15"/>
      <c r="FQ27" s="15"/>
      <c r="FR27" s="13"/>
      <c r="FS27" s="14"/>
      <c r="FT27" s="15"/>
      <c r="FU27" s="15"/>
      <c r="FV27" s="15"/>
      <c r="FW27" s="13"/>
      <c r="FX27" s="14"/>
      <c r="FY27" s="15"/>
      <c r="FZ27" s="15"/>
      <c r="GA27" s="15"/>
      <c r="GB27" s="13"/>
      <c r="GC27" s="14"/>
      <c r="GD27" s="15"/>
      <c r="GE27" s="15"/>
      <c r="GF27" s="15"/>
      <c r="GG27" s="13"/>
      <c r="GH27" s="14"/>
      <c r="GI27" s="15"/>
      <c r="GJ27" s="15"/>
      <c r="GK27" s="15"/>
      <c r="GL27" s="13"/>
      <c r="GM27" s="14"/>
      <c r="GN27" s="15"/>
      <c r="GO27" s="15"/>
      <c r="GP27" s="15"/>
      <c r="GQ27" s="13"/>
      <c r="GR27" s="14"/>
      <c r="GS27" s="15"/>
      <c r="GT27" s="15"/>
      <c r="GU27" s="15"/>
      <c r="GV27" s="13"/>
      <c r="GW27" s="14"/>
      <c r="GX27" s="15"/>
      <c r="GY27" s="15"/>
      <c r="GZ27" s="15"/>
      <c r="HA27" s="13"/>
      <c r="HB27" s="14"/>
      <c r="HC27" s="15"/>
      <c r="HD27" s="15"/>
      <c r="HE27" s="15"/>
      <c r="HF27" s="13"/>
      <c r="HG27" s="14"/>
      <c r="HH27" s="15"/>
      <c r="HI27" s="15"/>
      <c r="HJ27" s="15"/>
      <c r="HK27" s="13"/>
      <c r="HL27" s="14"/>
      <c r="HM27" s="15"/>
      <c r="HN27" s="15"/>
      <c r="HO27" s="15"/>
      <c r="HP27" s="13"/>
      <c r="HQ27" s="14"/>
      <c r="HR27" s="15"/>
      <c r="HS27" s="15"/>
      <c r="HT27" s="15"/>
      <c r="HU27" s="13"/>
      <c r="HV27" s="14"/>
      <c r="HW27" s="15"/>
      <c r="HX27" s="15"/>
      <c r="HY27" s="15"/>
      <c r="HZ27" s="13"/>
      <c r="IA27" s="14"/>
      <c r="IB27" s="15"/>
      <c r="IC27" s="15"/>
      <c r="ID27" s="15"/>
      <c r="IE27" s="13"/>
      <c r="IF27" s="14"/>
      <c r="IG27" s="15"/>
      <c r="IH27" s="15"/>
      <c r="II27" s="15"/>
      <c r="IJ27" s="13"/>
      <c r="IK27" s="14"/>
      <c r="IL27" s="15"/>
      <c r="IM27" s="15"/>
      <c r="IN27" s="15"/>
      <c r="IO27" s="13"/>
      <c r="IP27" s="14"/>
      <c r="IQ27" s="15"/>
      <c r="IR27" s="15"/>
      <c r="IS27" s="15"/>
      <c r="IT27" s="15"/>
      <c r="IU27" s="14"/>
      <c r="IV27" s="15"/>
      <c r="IW27" s="15"/>
      <c r="IX27" s="15"/>
      <c r="IY27" s="327"/>
    </row>
    <row r="28" spans="2:259" x14ac:dyDescent="0.3">
      <c r="B28" s="317"/>
      <c r="C28" s="314"/>
      <c r="D28" s="315"/>
      <c r="E28" s="14"/>
      <c r="F28" s="15"/>
      <c r="G28" s="15"/>
      <c r="H28" s="15"/>
      <c r="I28" s="13"/>
      <c r="J28" s="14"/>
      <c r="K28" s="15"/>
      <c r="L28" s="15"/>
      <c r="M28" s="15"/>
      <c r="N28" s="13"/>
      <c r="O28" s="14"/>
      <c r="P28" s="15"/>
      <c r="Q28" s="15"/>
      <c r="R28" s="15"/>
      <c r="S28" s="13"/>
      <c r="T28" s="14"/>
      <c r="U28" s="15"/>
      <c r="V28" s="15"/>
      <c r="W28" s="15"/>
      <c r="X28" s="13"/>
      <c r="Y28" s="14"/>
      <c r="Z28" s="15"/>
      <c r="AA28" s="15"/>
      <c r="AB28" s="15"/>
      <c r="AC28" s="15"/>
      <c r="AD28" s="14"/>
      <c r="AE28" s="15"/>
      <c r="AF28" s="15"/>
      <c r="AG28" s="15"/>
      <c r="AH28" s="13"/>
      <c r="AI28" s="14"/>
      <c r="AJ28" s="15"/>
      <c r="AK28" s="15"/>
      <c r="AL28" s="15"/>
      <c r="AM28" s="13"/>
      <c r="AN28" s="14"/>
      <c r="AO28" s="15"/>
      <c r="AP28" s="15"/>
      <c r="AQ28" s="15"/>
      <c r="AR28" s="326"/>
      <c r="AS28" s="14"/>
      <c r="AT28" s="15"/>
      <c r="AU28" s="15"/>
      <c r="AV28" s="15"/>
      <c r="AW28" s="13"/>
      <c r="AX28" s="14"/>
      <c r="AY28" s="15"/>
      <c r="AZ28" s="15"/>
      <c r="BA28" s="15"/>
      <c r="BB28" s="13"/>
      <c r="BC28" s="14"/>
      <c r="BD28" s="15"/>
      <c r="BE28" s="15"/>
      <c r="BF28" s="15"/>
      <c r="BG28" s="13"/>
      <c r="BH28" s="14"/>
      <c r="BI28" s="15"/>
      <c r="BJ28" s="15"/>
      <c r="BK28" s="15"/>
      <c r="BL28" s="13"/>
      <c r="BM28" s="14"/>
      <c r="BN28" s="15"/>
      <c r="BO28" s="15"/>
      <c r="BP28" s="15"/>
      <c r="BQ28" s="13"/>
      <c r="BR28" s="14"/>
      <c r="BS28" s="15"/>
      <c r="BT28" s="15"/>
      <c r="BU28" s="15"/>
      <c r="BV28" s="13"/>
      <c r="BW28" s="14"/>
      <c r="BX28" s="15"/>
      <c r="BY28" s="15"/>
      <c r="BZ28" s="15"/>
      <c r="CA28" s="13"/>
      <c r="CB28" s="14"/>
      <c r="CC28" s="15"/>
      <c r="CD28" s="15"/>
      <c r="CE28" s="15"/>
      <c r="CF28" s="13"/>
      <c r="CG28" s="14"/>
      <c r="CH28" s="15"/>
      <c r="CI28" s="15"/>
      <c r="CJ28" s="15"/>
      <c r="CK28" s="13"/>
      <c r="CL28" s="14"/>
      <c r="CM28" s="15"/>
      <c r="CN28" s="15"/>
      <c r="CO28" s="15"/>
      <c r="CP28" s="13"/>
      <c r="CQ28" s="14"/>
      <c r="CR28" s="15"/>
      <c r="CS28" s="15"/>
      <c r="CT28" s="15"/>
      <c r="CU28" s="13"/>
      <c r="CV28" s="14"/>
      <c r="CW28" s="15"/>
      <c r="CX28" s="15"/>
      <c r="CY28" s="15"/>
      <c r="CZ28" s="13"/>
      <c r="DA28" s="14"/>
      <c r="DB28" s="15"/>
      <c r="DC28" s="15"/>
      <c r="DD28" s="15"/>
      <c r="DE28" s="13"/>
      <c r="DF28" s="14"/>
      <c r="DG28" s="15"/>
      <c r="DH28" s="15"/>
      <c r="DI28" s="15"/>
      <c r="DJ28" s="13"/>
      <c r="DK28" s="14"/>
      <c r="DL28" s="15"/>
      <c r="DM28" s="15"/>
      <c r="DN28" s="15"/>
      <c r="DO28" s="13"/>
      <c r="DP28" s="14"/>
      <c r="DQ28" s="15"/>
      <c r="DR28" s="15"/>
      <c r="DS28" s="15"/>
      <c r="DT28" s="13"/>
      <c r="DU28" s="14"/>
      <c r="DV28" s="15"/>
      <c r="DW28" s="15"/>
      <c r="DX28" s="15"/>
      <c r="DY28" s="13"/>
      <c r="DZ28" s="14"/>
      <c r="EA28" s="15"/>
      <c r="EB28" s="15"/>
      <c r="EC28" s="15"/>
      <c r="ED28" s="13"/>
      <c r="EE28" s="14"/>
      <c r="EF28" s="15"/>
      <c r="EG28" s="15"/>
      <c r="EH28" s="15"/>
      <c r="EI28" s="13"/>
      <c r="EJ28" s="14"/>
      <c r="EK28" s="15"/>
      <c r="EL28" s="15"/>
      <c r="EM28" s="15"/>
      <c r="EN28" s="15"/>
      <c r="EO28" s="14"/>
      <c r="EP28" s="15"/>
      <c r="EQ28" s="15"/>
      <c r="ER28" s="15"/>
      <c r="ES28" s="13"/>
      <c r="ET28" s="14"/>
      <c r="EU28" s="15"/>
      <c r="EV28" s="15"/>
      <c r="EW28" s="15"/>
      <c r="EX28" s="13"/>
      <c r="EY28" s="14"/>
      <c r="EZ28" s="15"/>
      <c r="FA28" s="15"/>
      <c r="FB28" s="15"/>
      <c r="FC28" s="13"/>
      <c r="FD28" s="14"/>
      <c r="FE28" s="15"/>
      <c r="FF28" s="15"/>
      <c r="FG28" s="15"/>
      <c r="FH28" s="13"/>
      <c r="FI28" s="14"/>
      <c r="FJ28" s="15"/>
      <c r="FK28" s="15"/>
      <c r="FL28" s="15"/>
      <c r="FM28" s="13"/>
      <c r="FN28" s="14"/>
      <c r="FO28" s="15"/>
      <c r="FP28" s="15"/>
      <c r="FQ28" s="15"/>
      <c r="FR28" s="13"/>
      <c r="FS28" s="14"/>
      <c r="FT28" s="15"/>
      <c r="FU28" s="15"/>
      <c r="FV28" s="15"/>
      <c r="FW28" s="13"/>
      <c r="FX28" s="14"/>
      <c r="FY28" s="15"/>
      <c r="FZ28" s="15"/>
      <c r="GA28" s="15"/>
      <c r="GB28" s="13"/>
      <c r="GC28" s="14"/>
      <c r="GD28" s="15"/>
      <c r="GE28" s="15"/>
      <c r="GF28" s="15"/>
      <c r="GG28" s="13"/>
      <c r="GH28" s="14"/>
      <c r="GI28" s="15"/>
      <c r="GJ28" s="15"/>
      <c r="GK28" s="15"/>
      <c r="GL28" s="13"/>
      <c r="GM28" s="14"/>
      <c r="GN28" s="15"/>
      <c r="GO28" s="15"/>
      <c r="GP28" s="15"/>
      <c r="GQ28" s="13"/>
      <c r="GR28" s="14"/>
      <c r="GS28" s="15"/>
      <c r="GT28" s="15"/>
      <c r="GU28" s="15"/>
      <c r="GV28" s="13"/>
      <c r="GW28" s="14"/>
      <c r="GX28" s="15"/>
      <c r="GY28" s="15"/>
      <c r="GZ28" s="15"/>
      <c r="HA28" s="13"/>
      <c r="HB28" s="14"/>
      <c r="HC28" s="15"/>
      <c r="HD28" s="15"/>
      <c r="HE28" s="15"/>
      <c r="HF28" s="13"/>
      <c r="HG28" s="14"/>
      <c r="HH28" s="15"/>
      <c r="HI28" s="15"/>
      <c r="HJ28" s="15"/>
      <c r="HK28" s="13"/>
      <c r="HL28" s="14"/>
      <c r="HM28" s="15"/>
      <c r="HN28" s="15"/>
      <c r="HO28" s="15"/>
      <c r="HP28" s="13"/>
      <c r="HQ28" s="14"/>
      <c r="HR28" s="15"/>
      <c r="HS28" s="15"/>
      <c r="HT28" s="15"/>
      <c r="HU28" s="13"/>
      <c r="HV28" s="14"/>
      <c r="HW28" s="15"/>
      <c r="HX28" s="15"/>
      <c r="HY28" s="15"/>
      <c r="HZ28" s="13"/>
      <c r="IA28" s="14"/>
      <c r="IB28" s="15"/>
      <c r="IC28" s="15"/>
      <c r="ID28" s="15"/>
      <c r="IE28" s="13"/>
      <c r="IF28" s="14"/>
      <c r="IG28" s="15"/>
      <c r="IH28" s="15"/>
      <c r="II28" s="15"/>
      <c r="IJ28" s="13"/>
      <c r="IK28" s="14"/>
      <c r="IL28" s="15"/>
      <c r="IM28" s="15"/>
      <c r="IN28" s="15"/>
      <c r="IO28" s="13"/>
      <c r="IP28" s="14"/>
      <c r="IQ28" s="15"/>
      <c r="IR28" s="15"/>
      <c r="IS28" s="15"/>
      <c r="IT28" s="15"/>
      <c r="IU28" s="14"/>
      <c r="IV28" s="15"/>
      <c r="IW28" s="15"/>
      <c r="IX28" s="15"/>
      <c r="IY28" s="327"/>
    </row>
    <row r="29" spans="2:259" x14ac:dyDescent="0.3">
      <c r="B29" s="311"/>
      <c r="C29" s="320"/>
      <c r="D29" s="315"/>
      <c r="E29" s="14"/>
      <c r="F29" s="15"/>
      <c r="G29" s="15"/>
      <c r="H29" s="15"/>
      <c r="I29" s="13"/>
      <c r="J29" s="14"/>
      <c r="K29" s="15"/>
      <c r="L29" s="15"/>
      <c r="M29" s="15"/>
      <c r="N29" s="13"/>
      <c r="O29" s="14"/>
      <c r="P29" s="15"/>
      <c r="Q29" s="15"/>
      <c r="R29" s="15"/>
      <c r="S29" s="13"/>
      <c r="T29" s="14"/>
      <c r="U29" s="15"/>
      <c r="V29" s="15"/>
      <c r="W29" s="15"/>
      <c r="X29" s="13"/>
      <c r="Y29" s="14"/>
      <c r="Z29" s="15"/>
      <c r="AA29" s="15"/>
      <c r="AB29" s="15"/>
      <c r="AC29" s="15"/>
      <c r="AD29" s="14"/>
      <c r="AE29" s="15"/>
      <c r="AF29" s="15"/>
      <c r="AG29" s="15"/>
      <c r="AH29" s="13"/>
      <c r="AI29" s="14"/>
      <c r="AJ29" s="15"/>
      <c r="AK29" s="15"/>
      <c r="AL29" s="15"/>
      <c r="AM29" s="13"/>
      <c r="AN29" s="14"/>
      <c r="AO29" s="15"/>
      <c r="AP29" s="15"/>
      <c r="AQ29" s="15"/>
      <c r="AR29" s="326"/>
      <c r="AS29" s="14"/>
      <c r="AT29" s="15"/>
      <c r="AU29" s="15"/>
      <c r="AV29" s="15"/>
      <c r="AW29" s="13"/>
      <c r="AX29" s="14"/>
      <c r="AY29" s="15"/>
      <c r="AZ29" s="15"/>
      <c r="BA29" s="15"/>
      <c r="BB29" s="13"/>
      <c r="BC29" s="14"/>
      <c r="BD29" s="15"/>
      <c r="BE29" s="15"/>
      <c r="BF29" s="15"/>
      <c r="BG29" s="13"/>
      <c r="BH29" s="14"/>
      <c r="BI29" s="15"/>
      <c r="BJ29" s="15"/>
      <c r="BK29" s="15"/>
      <c r="BL29" s="13"/>
      <c r="BM29" s="14"/>
      <c r="BN29" s="15"/>
      <c r="BO29" s="15"/>
      <c r="BP29" s="15"/>
      <c r="BQ29" s="13"/>
      <c r="BR29" s="14"/>
      <c r="BS29" s="15"/>
      <c r="BT29" s="15"/>
      <c r="BU29" s="15"/>
      <c r="BV29" s="13"/>
      <c r="BW29" s="14"/>
      <c r="BX29" s="15"/>
      <c r="BY29" s="15"/>
      <c r="BZ29" s="15"/>
      <c r="CA29" s="13"/>
      <c r="CB29" s="14"/>
      <c r="CC29" s="15"/>
      <c r="CD29" s="15"/>
      <c r="CE29" s="15"/>
      <c r="CF29" s="13"/>
      <c r="CG29" s="14"/>
      <c r="CH29" s="15"/>
      <c r="CI29" s="15"/>
      <c r="CJ29" s="15"/>
      <c r="CK29" s="13"/>
      <c r="CL29" s="14"/>
      <c r="CM29" s="15"/>
      <c r="CN29" s="15"/>
      <c r="CO29" s="15"/>
      <c r="CP29" s="13"/>
      <c r="CQ29" s="14"/>
      <c r="CR29" s="15"/>
      <c r="CS29" s="15"/>
      <c r="CT29" s="15"/>
      <c r="CU29" s="13"/>
      <c r="CV29" s="14"/>
      <c r="CW29" s="15"/>
      <c r="CX29" s="15"/>
      <c r="CY29" s="15"/>
      <c r="CZ29" s="13"/>
      <c r="DA29" s="14"/>
      <c r="DB29" s="15"/>
      <c r="DC29" s="15"/>
      <c r="DD29" s="15"/>
      <c r="DE29" s="13"/>
      <c r="DF29" s="14"/>
      <c r="DG29" s="15"/>
      <c r="DH29" s="15"/>
      <c r="DI29" s="15"/>
      <c r="DJ29" s="13"/>
      <c r="DK29" s="14"/>
      <c r="DL29" s="15"/>
      <c r="DM29" s="15"/>
      <c r="DN29" s="15"/>
      <c r="DO29" s="13"/>
      <c r="DP29" s="14"/>
      <c r="DQ29" s="15"/>
      <c r="DR29" s="15"/>
      <c r="DS29" s="15"/>
      <c r="DT29" s="13"/>
      <c r="DU29" s="14"/>
      <c r="DV29" s="15"/>
      <c r="DW29" s="15"/>
      <c r="DX29" s="15"/>
      <c r="DY29" s="13"/>
      <c r="DZ29" s="14"/>
      <c r="EA29" s="15"/>
      <c r="EB29" s="15"/>
      <c r="EC29" s="15"/>
      <c r="ED29" s="13"/>
      <c r="EE29" s="14"/>
      <c r="EF29" s="15"/>
      <c r="EG29" s="15"/>
      <c r="EH29" s="15"/>
      <c r="EI29" s="13"/>
      <c r="EJ29" s="14"/>
      <c r="EK29" s="15"/>
      <c r="EL29" s="15"/>
      <c r="EM29" s="15"/>
      <c r="EN29" s="15"/>
      <c r="EO29" s="14"/>
      <c r="EP29" s="15"/>
      <c r="EQ29" s="15"/>
      <c r="ER29" s="15"/>
      <c r="ES29" s="13"/>
      <c r="ET29" s="14"/>
      <c r="EU29" s="15"/>
      <c r="EV29" s="15"/>
      <c r="EW29" s="15"/>
      <c r="EX29" s="13"/>
      <c r="EY29" s="14"/>
      <c r="EZ29" s="15"/>
      <c r="FA29" s="15"/>
      <c r="FB29" s="15"/>
      <c r="FC29" s="13"/>
      <c r="FD29" s="14"/>
      <c r="FE29" s="15"/>
      <c r="FF29" s="15"/>
      <c r="FG29" s="15"/>
      <c r="FH29" s="13"/>
      <c r="FI29" s="14"/>
      <c r="FJ29" s="15"/>
      <c r="FK29" s="15"/>
      <c r="FL29" s="15"/>
      <c r="FM29" s="13"/>
      <c r="FN29" s="14"/>
      <c r="FO29" s="15"/>
      <c r="FP29" s="15"/>
      <c r="FQ29" s="15"/>
      <c r="FR29" s="13"/>
      <c r="FS29" s="14"/>
      <c r="FT29" s="15"/>
      <c r="FU29" s="15"/>
      <c r="FV29" s="15"/>
      <c r="FW29" s="13"/>
      <c r="FX29" s="14"/>
      <c r="FY29" s="15"/>
      <c r="FZ29" s="15"/>
      <c r="GA29" s="15"/>
      <c r="GB29" s="13"/>
      <c r="GC29" s="14"/>
      <c r="GD29" s="15"/>
      <c r="GE29" s="15"/>
      <c r="GF29" s="15"/>
      <c r="GG29" s="13"/>
      <c r="GH29" s="14"/>
      <c r="GI29" s="15"/>
      <c r="GJ29" s="15"/>
      <c r="GK29" s="15"/>
      <c r="GL29" s="13"/>
      <c r="GM29" s="14"/>
      <c r="GN29" s="15"/>
      <c r="GO29" s="15"/>
      <c r="GP29" s="15"/>
      <c r="GQ29" s="13"/>
      <c r="GR29" s="14"/>
      <c r="GS29" s="15"/>
      <c r="GT29" s="15"/>
      <c r="GU29" s="15"/>
      <c r="GV29" s="13"/>
      <c r="GW29" s="14"/>
      <c r="GX29" s="15"/>
      <c r="GY29" s="15"/>
      <c r="GZ29" s="15"/>
      <c r="HA29" s="13"/>
      <c r="HB29" s="14"/>
      <c r="HC29" s="15"/>
      <c r="HD29" s="15"/>
      <c r="HE29" s="15"/>
      <c r="HF29" s="13"/>
      <c r="HG29" s="14"/>
      <c r="HH29" s="15"/>
      <c r="HI29" s="15"/>
      <c r="HJ29" s="15"/>
      <c r="HK29" s="13"/>
      <c r="HL29" s="14"/>
      <c r="HM29" s="15"/>
      <c r="HN29" s="15"/>
      <c r="HO29" s="15"/>
      <c r="HP29" s="13"/>
      <c r="HQ29" s="14"/>
      <c r="HR29" s="15"/>
      <c r="HS29" s="15"/>
      <c r="HT29" s="15"/>
      <c r="HU29" s="13"/>
      <c r="HV29" s="14"/>
      <c r="HW29" s="15"/>
      <c r="HX29" s="15"/>
      <c r="HY29" s="15"/>
      <c r="HZ29" s="13"/>
      <c r="IA29" s="14"/>
      <c r="IB29" s="15"/>
      <c r="IC29" s="15"/>
      <c r="ID29" s="15"/>
      <c r="IE29" s="13"/>
      <c r="IF29" s="14"/>
      <c r="IG29" s="15"/>
      <c r="IH29" s="15"/>
      <c r="II29" s="15"/>
      <c r="IJ29" s="13"/>
      <c r="IK29" s="14"/>
      <c r="IL29" s="15"/>
      <c r="IM29" s="15"/>
      <c r="IN29" s="15"/>
      <c r="IO29" s="13"/>
      <c r="IP29" s="14"/>
      <c r="IQ29" s="15"/>
      <c r="IR29" s="15"/>
      <c r="IS29" s="15"/>
      <c r="IT29" s="15"/>
      <c r="IU29" s="14"/>
      <c r="IV29" s="15"/>
      <c r="IW29" s="15"/>
      <c r="IX29" s="15"/>
      <c r="IY29" s="327"/>
    </row>
    <row r="30" spans="2:259" x14ac:dyDescent="0.3">
      <c r="B30" s="317"/>
      <c r="C30" s="321"/>
      <c r="D30" s="322"/>
      <c r="E30" s="14"/>
      <c r="F30" s="15"/>
      <c r="G30" s="15"/>
      <c r="H30" s="15"/>
      <c r="I30" s="13"/>
      <c r="J30" s="14"/>
      <c r="K30" s="15"/>
      <c r="L30" s="15"/>
      <c r="M30" s="15"/>
      <c r="N30" s="13"/>
      <c r="O30" s="14"/>
      <c r="P30" s="15"/>
      <c r="Q30" s="15"/>
      <c r="R30" s="15"/>
      <c r="S30" s="13"/>
      <c r="T30" s="14"/>
      <c r="U30" s="15"/>
      <c r="V30" s="15"/>
      <c r="W30" s="15"/>
      <c r="X30" s="13"/>
      <c r="Y30" s="14"/>
      <c r="Z30" s="15"/>
      <c r="AA30" s="15"/>
      <c r="AB30" s="15"/>
      <c r="AC30" s="15"/>
      <c r="AD30" s="14"/>
      <c r="AE30" s="15"/>
      <c r="AF30" s="15"/>
      <c r="AG30" s="15"/>
      <c r="AH30" s="13"/>
      <c r="AI30" s="14"/>
      <c r="AJ30" s="15"/>
      <c r="AK30" s="15"/>
      <c r="AL30" s="15"/>
      <c r="AM30" s="13"/>
      <c r="AN30" s="14"/>
      <c r="AO30" s="15"/>
      <c r="AP30" s="15"/>
      <c r="AQ30" s="15"/>
      <c r="AR30" s="326"/>
      <c r="AS30" s="14"/>
      <c r="AT30" s="15"/>
      <c r="AU30" s="15"/>
      <c r="AV30" s="15"/>
      <c r="AW30" s="13"/>
      <c r="AX30" s="14"/>
      <c r="AY30" s="15"/>
      <c r="AZ30" s="15"/>
      <c r="BA30" s="15"/>
      <c r="BB30" s="13"/>
      <c r="BC30" s="14"/>
      <c r="BD30" s="15"/>
      <c r="BE30" s="15"/>
      <c r="BF30" s="15"/>
      <c r="BG30" s="13"/>
      <c r="BH30" s="14"/>
      <c r="BI30" s="15"/>
      <c r="BJ30" s="15"/>
      <c r="BK30" s="15"/>
      <c r="BL30" s="13"/>
      <c r="BM30" s="14"/>
      <c r="BN30" s="15"/>
      <c r="BO30" s="15"/>
      <c r="BP30" s="15"/>
      <c r="BQ30" s="13"/>
      <c r="BR30" s="14"/>
      <c r="BS30" s="15"/>
      <c r="BT30" s="15"/>
      <c r="BU30" s="15"/>
      <c r="BV30" s="13"/>
      <c r="BW30" s="14"/>
      <c r="BX30" s="15"/>
      <c r="BY30" s="15"/>
      <c r="BZ30" s="15"/>
      <c r="CA30" s="13"/>
      <c r="CB30" s="14"/>
      <c r="CC30" s="15"/>
      <c r="CD30" s="15"/>
      <c r="CE30" s="15"/>
      <c r="CF30" s="13"/>
      <c r="CG30" s="14"/>
      <c r="CH30" s="15"/>
      <c r="CI30" s="15"/>
      <c r="CJ30" s="15"/>
      <c r="CK30" s="13"/>
      <c r="CL30" s="14"/>
      <c r="CM30" s="15"/>
      <c r="CN30" s="15"/>
      <c r="CO30" s="15"/>
      <c r="CP30" s="13"/>
      <c r="CQ30" s="14"/>
      <c r="CR30" s="15"/>
      <c r="CS30" s="15"/>
      <c r="CT30" s="15"/>
      <c r="CU30" s="13"/>
      <c r="CV30" s="14"/>
      <c r="CW30" s="15"/>
      <c r="CX30" s="15"/>
      <c r="CY30" s="15"/>
      <c r="CZ30" s="13"/>
      <c r="DA30" s="14"/>
      <c r="DB30" s="15"/>
      <c r="DC30" s="15"/>
      <c r="DD30" s="15"/>
      <c r="DE30" s="13"/>
      <c r="DF30" s="14"/>
      <c r="DG30" s="15"/>
      <c r="DH30" s="15"/>
      <c r="DI30" s="15"/>
      <c r="DJ30" s="13"/>
      <c r="DK30" s="14"/>
      <c r="DL30" s="15"/>
      <c r="DM30" s="15"/>
      <c r="DN30" s="15"/>
      <c r="DO30" s="13"/>
      <c r="DP30" s="14"/>
      <c r="DQ30" s="15"/>
      <c r="DR30" s="15"/>
      <c r="DS30" s="15"/>
      <c r="DT30" s="13"/>
      <c r="DU30" s="14"/>
      <c r="DV30" s="15"/>
      <c r="DW30" s="15"/>
      <c r="DX30" s="15"/>
      <c r="DY30" s="13"/>
      <c r="DZ30" s="14"/>
      <c r="EA30" s="15"/>
      <c r="EB30" s="15"/>
      <c r="EC30" s="15"/>
      <c r="ED30" s="13"/>
      <c r="EE30" s="14"/>
      <c r="EF30" s="15"/>
      <c r="EG30" s="15"/>
      <c r="EH30" s="15"/>
      <c r="EI30" s="13"/>
      <c r="EJ30" s="14"/>
      <c r="EK30" s="15"/>
      <c r="EL30" s="15"/>
      <c r="EM30" s="15"/>
      <c r="EN30" s="15"/>
      <c r="EO30" s="14"/>
      <c r="EP30" s="15"/>
      <c r="EQ30" s="15"/>
      <c r="ER30" s="15"/>
      <c r="ES30" s="13"/>
      <c r="ET30" s="14"/>
      <c r="EU30" s="15"/>
      <c r="EV30" s="15"/>
      <c r="EW30" s="15"/>
      <c r="EX30" s="13"/>
      <c r="EY30" s="14"/>
      <c r="EZ30" s="15"/>
      <c r="FA30" s="15"/>
      <c r="FB30" s="15"/>
      <c r="FC30" s="13"/>
      <c r="FD30" s="14"/>
      <c r="FE30" s="15"/>
      <c r="FF30" s="15"/>
      <c r="FG30" s="15"/>
      <c r="FH30" s="13"/>
      <c r="FI30" s="14"/>
      <c r="FJ30" s="15"/>
      <c r="FK30" s="15"/>
      <c r="FL30" s="15"/>
      <c r="FM30" s="13"/>
      <c r="FN30" s="14"/>
      <c r="FO30" s="15"/>
      <c r="FP30" s="15"/>
      <c r="FQ30" s="15"/>
      <c r="FR30" s="13"/>
      <c r="FS30" s="14"/>
      <c r="FT30" s="15"/>
      <c r="FU30" s="15"/>
      <c r="FV30" s="15"/>
      <c r="FW30" s="13"/>
      <c r="FX30" s="14"/>
      <c r="FY30" s="15"/>
      <c r="FZ30" s="15"/>
      <c r="GA30" s="15"/>
      <c r="GB30" s="13"/>
      <c r="GC30" s="14"/>
      <c r="GD30" s="15"/>
      <c r="GE30" s="15"/>
      <c r="GF30" s="15"/>
      <c r="GG30" s="13"/>
      <c r="GH30" s="14"/>
      <c r="GI30" s="15"/>
      <c r="GJ30" s="15"/>
      <c r="GK30" s="15"/>
      <c r="GL30" s="13"/>
      <c r="GM30" s="14"/>
      <c r="GN30" s="15"/>
      <c r="GO30" s="15"/>
      <c r="GP30" s="15"/>
      <c r="GQ30" s="13"/>
      <c r="GR30" s="14"/>
      <c r="GS30" s="15"/>
      <c r="GT30" s="15"/>
      <c r="GU30" s="15"/>
      <c r="GV30" s="13"/>
      <c r="GW30" s="14"/>
      <c r="GX30" s="15"/>
      <c r="GY30" s="15"/>
      <c r="GZ30" s="15"/>
      <c r="HA30" s="13"/>
      <c r="HB30" s="14"/>
      <c r="HC30" s="15"/>
      <c r="HD30" s="15"/>
      <c r="HE30" s="15"/>
      <c r="HF30" s="13"/>
      <c r="HG30" s="14"/>
      <c r="HH30" s="15"/>
      <c r="HI30" s="15"/>
      <c r="HJ30" s="15"/>
      <c r="HK30" s="13"/>
      <c r="HL30" s="14"/>
      <c r="HM30" s="15"/>
      <c r="HN30" s="15"/>
      <c r="HO30" s="15"/>
      <c r="HP30" s="13"/>
      <c r="HQ30" s="14"/>
      <c r="HR30" s="15"/>
      <c r="HS30" s="15"/>
      <c r="HT30" s="15"/>
      <c r="HU30" s="13"/>
      <c r="HV30" s="14"/>
      <c r="HW30" s="15"/>
      <c r="HX30" s="15"/>
      <c r="HY30" s="15"/>
      <c r="HZ30" s="13"/>
      <c r="IA30" s="14"/>
      <c r="IB30" s="15"/>
      <c r="IC30" s="15"/>
      <c r="ID30" s="15"/>
      <c r="IE30" s="13"/>
      <c r="IF30" s="14"/>
      <c r="IG30" s="15"/>
      <c r="IH30" s="15"/>
      <c r="II30" s="15"/>
      <c r="IJ30" s="13"/>
      <c r="IK30" s="14"/>
      <c r="IL30" s="15"/>
      <c r="IM30" s="15"/>
      <c r="IN30" s="15"/>
      <c r="IO30" s="13"/>
      <c r="IP30" s="14"/>
      <c r="IQ30" s="15"/>
      <c r="IR30" s="15"/>
      <c r="IS30" s="15"/>
      <c r="IT30" s="15"/>
      <c r="IU30" s="14"/>
      <c r="IV30" s="15"/>
      <c r="IW30" s="15"/>
      <c r="IX30" s="15"/>
      <c r="IY30" s="327"/>
    </row>
    <row r="31" spans="2:259" x14ac:dyDescent="0.3">
      <c r="B31" s="317"/>
      <c r="C31" s="321"/>
      <c r="D31" s="322"/>
      <c r="E31" s="14"/>
      <c r="F31" s="15"/>
      <c r="G31" s="15"/>
      <c r="H31" s="15"/>
      <c r="I31" s="13"/>
      <c r="J31" s="14"/>
      <c r="K31" s="15"/>
      <c r="L31" s="15"/>
      <c r="M31" s="15"/>
      <c r="N31" s="13"/>
      <c r="O31" s="14"/>
      <c r="P31" s="15"/>
      <c r="Q31" s="15"/>
      <c r="R31" s="15"/>
      <c r="S31" s="13"/>
      <c r="T31" s="14"/>
      <c r="U31" s="15"/>
      <c r="V31" s="15"/>
      <c r="W31" s="15"/>
      <c r="X31" s="13"/>
      <c r="Y31" s="14"/>
      <c r="Z31" s="15"/>
      <c r="AA31" s="15"/>
      <c r="AB31" s="15"/>
      <c r="AC31" s="15"/>
      <c r="AD31" s="14"/>
      <c r="AE31" s="15"/>
      <c r="AF31" s="15"/>
      <c r="AG31" s="15"/>
      <c r="AH31" s="13"/>
      <c r="AI31" s="14"/>
      <c r="AJ31" s="15"/>
      <c r="AK31" s="15"/>
      <c r="AL31" s="15"/>
      <c r="AM31" s="13"/>
      <c r="AN31" s="14"/>
      <c r="AO31" s="15"/>
      <c r="AP31" s="15"/>
      <c r="AQ31" s="15"/>
      <c r="AR31" s="326"/>
      <c r="AS31" s="14"/>
      <c r="AT31" s="15"/>
      <c r="AU31" s="15"/>
      <c r="AV31" s="15"/>
      <c r="AW31" s="13"/>
      <c r="AX31" s="14"/>
      <c r="AY31" s="15"/>
      <c r="AZ31" s="15"/>
      <c r="BA31" s="15"/>
      <c r="BB31" s="13"/>
      <c r="BC31" s="14"/>
      <c r="BD31" s="15"/>
      <c r="BE31" s="15"/>
      <c r="BF31" s="15"/>
      <c r="BG31" s="13"/>
      <c r="BH31" s="14"/>
      <c r="BI31" s="15"/>
      <c r="BJ31" s="15"/>
      <c r="BK31" s="15"/>
      <c r="BL31" s="13"/>
      <c r="BM31" s="14"/>
      <c r="BN31" s="15"/>
      <c r="BO31" s="15"/>
      <c r="BP31" s="15"/>
      <c r="BQ31" s="13"/>
      <c r="BR31" s="14"/>
      <c r="BS31" s="15"/>
      <c r="BT31" s="15"/>
      <c r="BU31" s="15"/>
      <c r="BV31" s="13"/>
      <c r="BW31" s="14"/>
      <c r="BX31" s="15"/>
      <c r="BY31" s="15"/>
      <c r="BZ31" s="15"/>
      <c r="CA31" s="13"/>
      <c r="CB31" s="14"/>
      <c r="CC31" s="15"/>
      <c r="CD31" s="15"/>
      <c r="CE31" s="15"/>
      <c r="CF31" s="13"/>
      <c r="CG31" s="14"/>
      <c r="CH31" s="15"/>
      <c r="CI31" s="15"/>
      <c r="CJ31" s="15"/>
      <c r="CK31" s="13"/>
      <c r="CL31" s="14"/>
      <c r="CM31" s="15"/>
      <c r="CN31" s="15"/>
      <c r="CO31" s="15"/>
      <c r="CP31" s="13"/>
      <c r="CQ31" s="14"/>
      <c r="CR31" s="15"/>
      <c r="CS31" s="15"/>
      <c r="CT31" s="15"/>
      <c r="CU31" s="13"/>
      <c r="CV31" s="14"/>
      <c r="CW31" s="15"/>
      <c r="CX31" s="15"/>
      <c r="CY31" s="15"/>
      <c r="CZ31" s="13"/>
      <c r="DA31" s="14"/>
      <c r="DB31" s="15"/>
      <c r="DC31" s="15"/>
      <c r="DD31" s="15"/>
      <c r="DE31" s="13"/>
      <c r="DF31" s="14"/>
      <c r="DG31" s="15"/>
      <c r="DH31" s="15"/>
      <c r="DI31" s="15"/>
      <c r="DJ31" s="13"/>
      <c r="DK31" s="14"/>
      <c r="DL31" s="15"/>
      <c r="DM31" s="15"/>
      <c r="DN31" s="15"/>
      <c r="DO31" s="13"/>
      <c r="DP31" s="14"/>
      <c r="DQ31" s="15"/>
      <c r="DR31" s="15"/>
      <c r="DS31" s="15"/>
      <c r="DT31" s="13"/>
      <c r="DU31" s="14"/>
      <c r="DV31" s="15"/>
      <c r="DW31" s="15"/>
      <c r="DX31" s="15"/>
      <c r="DY31" s="13"/>
      <c r="DZ31" s="14"/>
      <c r="EA31" s="15"/>
      <c r="EB31" s="15"/>
      <c r="EC31" s="15"/>
      <c r="ED31" s="13"/>
      <c r="EE31" s="14"/>
      <c r="EF31" s="15"/>
      <c r="EG31" s="15"/>
      <c r="EH31" s="15"/>
      <c r="EI31" s="13"/>
      <c r="EJ31" s="14"/>
      <c r="EK31" s="15"/>
      <c r="EL31" s="15"/>
      <c r="EM31" s="15"/>
      <c r="EN31" s="15"/>
      <c r="EO31" s="14"/>
      <c r="EP31" s="15"/>
      <c r="EQ31" s="15"/>
      <c r="ER31" s="15"/>
      <c r="ES31" s="13"/>
      <c r="ET31" s="14"/>
      <c r="EU31" s="15"/>
      <c r="EV31" s="15"/>
      <c r="EW31" s="15"/>
      <c r="EX31" s="13"/>
      <c r="EY31" s="14"/>
      <c r="EZ31" s="15"/>
      <c r="FA31" s="15"/>
      <c r="FB31" s="15"/>
      <c r="FC31" s="13"/>
      <c r="FD31" s="14"/>
      <c r="FE31" s="15"/>
      <c r="FF31" s="15"/>
      <c r="FG31" s="15"/>
      <c r="FH31" s="13"/>
      <c r="FI31" s="14"/>
      <c r="FJ31" s="15"/>
      <c r="FK31" s="15"/>
      <c r="FL31" s="15"/>
      <c r="FM31" s="13"/>
      <c r="FN31" s="14"/>
      <c r="FO31" s="15"/>
      <c r="FP31" s="15"/>
      <c r="FQ31" s="15"/>
      <c r="FR31" s="13"/>
      <c r="FS31" s="14"/>
      <c r="FT31" s="15"/>
      <c r="FU31" s="15"/>
      <c r="FV31" s="15"/>
      <c r="FW31" s="13"/>
      <c r="FX31" s="14"/>
      <c r="FY31" s="15"/>
      <c r="FZ31" s="15"/>
      <c r="GA31" s="15"/>
      <c r="GB31" s="13"/>
      <c r="GC31" s="14"/>
      <c r="GD31" s="15"/>
      <c r="GE31" s="15"/>
      <c r="GF31" s="15"/>
      <c r="GG31" s="13"/>
      <c r="GH31" s="14"/>
      <c r="GI31" s="15"/>
      <c r="GJ31" s="15"/>
      <c r="GK31" s="15"/>
      <c r="GL31" s="13"/>
      <c r="GM31" s="14"/>
      <c r="GN31" s="15"/>
      <c r="GO31" s="15"/>
      <c r="GP31" s="15"/>
      <c r="GQ31" s="13"/>
      <c r="GR31" s="14"/>
      <c r="GS31" s="15"/>
      <c r="GT31" s="15"/>
      <c r="GU31" s="15"/>
      <c r="GV31" s="13"/>
      <c r="GW31" s="14"/>
      <c r="GX31" s="15"/>
      <c r="GY31" s="15"/>
      <c r="GZ31" s="15"/>
      <c r="HA31" s="13"/>
      <c r="HB31" s="14"/>
      <c r="HC31" s="15"/>
      <c r="HD31" s="15"/>
      <c r="HE31" s="15"/>
      <c r="HF31" s="13"/>
      <c r="HG31" s="14"/>
      <c r="HH31" s="15"/>
      <c r="HI31" s="15"/>
      <c r="HJ31" s="15"/>
      <c r="HK31" s="13"/>
      <c r="HL31" s="14"/>
      <c r="HM31" s="15"/>
      <c r="HN31" s="15"/>
      <c r="HO31" s="15"/>
      <c r="HP31" s="13"/>
      <c r="HQ31" s="14"/>
      <c r="HR31" s="15"/>
      <c r="HS31" s="15"/>
      <c r="HT31" s="15"/>
      <c r="HU31" s="13"/>
      <c r="HV31" s="14"/>
      <c r="HW31" s="15"/>
      <c r="HX31" s="15"/>
      <c r="HY31" s="15"/>
      <c r="HZ31" s="13"/>
      <c r="IA31" s="14"/>
      <c r="IB31" s="15"/>
      <c r="IC31" s="15"/>
      <c r="ID31" s="15"/>
      <c r="IE31" s="13"/>
      <c r="IF31" s="14"/>
      <c r="IG31" s="15"/>
      <c r="IH31" s="15"/>
      <c r="II31" s="15"/>
      <c r="IJ31" s="13"/>
      <c r="IK31" s="14"/>
      <c r="IL31" s="15"/>
      <c r="IM31" s="15"/>
      <c r="IN31" s="15"/>
      <c r="IO31" s="13"/>
      <c r="IP31" s="14"/>
      <c r="IQ31" s="15"/>
      <c r="IR31" s="15"/>
      <c r="IS31" s="15"/>
      <c r="IT31" s="15"/>
      <c r="IU31" s="14"/>
      <c r="IV31" s="15"/>
      <c r="IW31" s="15"/>
      <c r="IX31" s="15"/>
      <c r="IY31" s="327"/>
    </row>
    <row r="32" spans="2:259" x14ac:dyDescent="0.3">
      <c r="B32" s="317"/>
      <c r="C32" s="320"/>
      <c r="D32" s="315"/>
      <c r="E32" s="14"/>
      <c r="F32" s="15"/>
      <c r="G32" s="15"/>
      <c r="H32" s="15"/>
      <c r="I32" s="13"/>
      <c r="J32" s="14"/>
      <c r="K32" s="15"/>
      <c r="L32" s="15"/>
      <c r="M32" s="15"/>
      <c r="N32" s="13"/>
      <c r="O32" s="14"/>
      <c r="P32" s="15"/>
      <c r="Q32" s="15"/>
      <c r="R32" s="15"/>
      <c r="S32" s="13"/>
      <c r="T32" s="14"/>
      <c r="U32" s="15"/>
      <c r="V32" s="15"/>
      <c r="W32" s="15"/>
      <c r="X32" s="13"/>
      <c r="Y32" s="14"/>
      <c r="Z32" s="15"/>
      <c r="AA32" s="15"/>
      <c r="AB32" s="15"/>
      <c r="AC32" s="15"/>
      <c r="AD32" s="14"/>
      <c r="AE32" s="15"/>
      <c r="AF32" s="15"/>
      <c r="AG32" s="15"/>
      <c r="AH32" s="13"/>
      <c r="AI32" s="14"/>
      <c r="AJ32" s="15"/>
      <c r="AK32" s="15"/>
      <c r="AL32" s="15"/>
      <c r="AM32" s="13"/>
      <c r="AN32" s="14"/>
      <c r="AO32" s="15"/>
      <c r="AP32" s="15"/>
      <c r="AQ32" s="15"/>
      <c r="AR32" s="326"/>
      <c r="AS32" s="14"/>
      <c r="AT32" s="15"/>
      <c r="AU32" s="15"/>
      <c r="AV32" s="15"/>
      <c r="AW32" s="13"/>
      <c r="AX32" s="14"/>
      <c r="AY32" s="15"/>
      <c r="AZ32" s="15"/>
      <c r="BA32" s="15"/>
      <c r="BB32" s="13"/>
      <c r="BC32" s="14"/>
      <c r="BD32" s="15"/>
      <c r="BE32" s="15"/>
      <c r="BF32" s="15"/>
      <c r="BG32" s="13"/>
      <c r="BH32" s="14"/>
      <c r="BI32" s="15"/>
      <c r="BJ32" s="15"/>
      <c r="BK32" s="15"/>
      <c r="BL32" s="13"/>
      <c r="BM32" s="14"/>
      <c r="BN32" s="15"/>
      <c r="BO32" s="15"/>
      <c r="BP32" s="15"/>
      <c r="BQ32" s="13"/>
      <c r="BR32" s="14"/>
      <c r="BS32" s="15"/>
      <c r="BT32" s="15"/>
      <c r="BU32" s="15"/>
      <c r="BV32" s="13"/>
      <c r="BW32" s="14"/>
      <c r="BX32" s="15"/>
      <c r="BY32" s="15"/>
      <c r="BZ32" s="15"/>
      <c r="CA32" s="13"/>
      <c r="CB32" s="14"/>
      <c r="CC32" s="15"/>
      <c r="CD32" s="15"/>
      <c r="CE32" s="15"/>
      <c r="CF32" s="13"/>
      <c r="CG32" s="14"/>
      <c r="CH32" s="15"/>
      <c r="CI32" s="15"/>
      <c r="CJ32" s="15"/>
      <c r="CK32" s="13"/>
      <c r="CL32" s="14"/>
      <c r="CM32" s="15"/>
      <c r="CN32" s="15"/>
      <c r="CO32" s="15"/>
      <c r="CP32" s="13"/>
      <c r="CQ32" s="14"/>
      <c r="CR32" s="15"/>
      <c r="CS32" s="15"/>
      <c r="CT32" s="15"/>
      <c r="CU32" s="13"/>
      <c r="CV32" s="14"/>
      <c r="CW32" s="15"/>
      <c r="CX32" s="15"/>
      <c r="CY32" s="15"/>
      <c r="CZ32" s="13"/>
      <c r="DA32" s="14"/>
      <c r="DB32" s="15"/>
      <c r="DC32" s="15"/>
      <c r="DD32" s="15"/>
      <c r="DE32" s="13"/>
      <c r="DF32" s="14"/>
      <c r="DG32" s="15"/>
      <c r="DH32" s="15"/>
      <c r="DI32" s="15"/>
      <c r="DJ32" s="13"/>
      <c r="DK32" s="14"/>
      <c r="DL32" s="15"/>
      <c r="DM32" s="15"/>
      <c r="DN32" s="15"/>
      <c r="DO32" s="13"/>
      <c r="DP32" s="14"/>
      <c r="DQ32" s="15"/>
      <c r="DR32" s="15"/>
      <c r="DS32" s="15"/>
      <c r="DT32" s="13"/>
      <c r="DU32" s="14"/>
      <c r="DV32" s="15"/>
      <c r="DW32" s="15"/>
      <c r="DX32" s="15"/>
      <c r="DY32" s="13"/>
      <c r="DZ32" s="14"/>
      <c r="EA32" s="15"/>
      <c r="EB32" s="15"/>
      <c r="EC32" s="15"/>
      <c r="ED32" s="13"/>
      <c r="EE32" s="14"/>
      <c r="EF32" s="15"/>
      <c r="EG32" s="15"/>
      <c r="EH32" s="15"/>
      <c r="EI32" s="13"/>
      <c r="EJ32" s="14"/>
      <c r="EK32" s="15"/>
      <c r="EL32" s="15"/>
      <c r="EM32" s="15"/>
      <c r="EN32" s="15"/>
      <c r="EO32" s="14"/>
      <c r="EP32" s="15"/>
      <c r="EQ32" s="15"/>
      <c r="ER32" s="15"/>
      <c r="ES32" s="13"/>
      <c r="ET32" s="14"/>
      <c r="EU32" s="15"/>
      <c r="EV32" s="15"/>
      <c r="EW32" s="15"/>
      <c r="EX32" s="13"/>
      <c r="EY32" s="14"/>
      <c r="EZ32" s="15"/>
      <c r="FA32" s="15"/>
      <c r="FB32" s="15"/>
      <c r="FC32" s="13"/>
      <c r="FD32" s="14"/>
      <c r="FE32" s="15"/>
      <c r="FF32" s="15"/>
      <c r="FG32" s="15"/>
      <c r="FH32" s="13"/>
      <c r="FI32" s="14"/>
      <c r="FJ32" s="15"/>
      <c r="FK32" s="15"/>
      <c r="FL32" s="15"/>
      <c r="FM32" s="13"/>
      <c r="FN32" s="14"/>
      <c r="FO32" s="15"/>
      <c r="FP32" s="15"/>
      <c r="FQ32" s="15"/>
      <c r="FR32" s="13"/>
      <c r="FS32" s="14"/>
      <c r="FT32" s="15"/>
      <c r="FU32" s="15"/>
      <c r="FV32" s="15"/>
      <c r="FW32" s="13"/>
      <c r="FX32" s="14"/>
      <c r="FY32" s="15"/>
      <c r="FZ32" s="15"/>
      <c r="GA32" s="15"/>
      <c r="GB32" s="13"/>
      <c r="GC32" s="14"/>
      <c r="GD32" s="15"/>
      <c r="GE32" s="15"/>
      <c r="GF32" s="15"/>
      <c r="GG32" s="13"/>
      <c r="GH32" s="14"/>
      <c r="GI32" s="15"/>
      <c r="GJ32" s="15"/>
      <c r="GK32" s="15"/>
      <c r="GL32" s="13"/>
      <c r="GM32" s="14"/>
      <c r="GN32" s="15"/>
      <c r="GO32" s="15"/>
      <c r="GP32" s="15"/>
      <c r="GQ32" s="13"/>
      <c r="GR32" s="14"/>
      <c r="GS32" s="15"/>
      <c r="GT32" s="15"/>
      <c r="GU32" s="15"/>
      <c r="GV32" s="13"/>
      <c r="GW32" s="14"/>
      <c r="GX32" s="15"/>
      <c r="GY32" s="15"/>
      <c r="GZ32" s="15"/>
      <c r="HA32" s="13"/>
      <c r="HB32" s="14"/>
      <c r="HC32" s="15"/>
      <c r="HD32" s="15"/>
      <c r="HE32" s="15"/>
      <c r="HF32" s="13"/>
      <c r="HG32" s="14"/>
      <c r="HH32" s="15"/>
      <c r="HI32" s="15"/>
      <c r="HJ32" s="15"/>
      <c r="HK32" s="13"/>
      <c r="HL32" s="14"/>
      <c r="HM32" s="15"/>
      <c r="HN32" s="15"/>
      <c r="HO32" s="15"/>
      <c r="HP32" s="13"/>
      <c r="HQ32" s="14"/>
      <c r="HR32" s="15"/>
      <c r="HS32" s="15"/>
      <c r="HT32" s="15"/>
      <c r="HU32" s="13"/>
      <c r="HV32" s="14"/>
      <c r="HW32" s="15"/>
      <c r="HX32" s="15"/>
      <c r="HY32" s="15"/>
      <c r="HZ32" s="13"/>
      <c r="IA32" s="14"/>
      <c r="IB32" s="15"/>
      <c r="IC32" s="15"/>
      <c r="ID32" s="15"/>
      <c r="IE32" s="13"/>
      <c r="IF32" s="14"/>
      <c r="IG32" s="15"/>
      <c r="IH32" s="15"/>
      <c r="II32" s="15"/>
      <c r="IJ32" s="13"/>
      <c r="IK32" s="14"/>
      <c r="IL32" s="15"/>
      <c r="IM32" s="15"/>
      <c r="IN32" s="15"/>
      <c r="IO32" s="13"/>
      <c r="IP32" s="14"/>
      <c r="IQ32" s="15"/>
      <c r="IR32" s="15"/>
      <c r="IS32" s="15"/>
      <c r="IT32" s="15"/>
      <c r="IU32" s="14"/>
      <c r="IV32" s="15"/>
      <c r="IW32" s="15"/>
      <c r="IX32" s="15"/>
      <c r="IY32" s="327"/>
    </row>
    <row r="33" spans="2:259" x14ac:dyDescent="0.3">
      <c r="B33" s="317"/>
      <c r="C33" s="320"/>
      <c r="D33" s="315"/>
      <c r="E33" s="14"/>
      <c r="F33" s="15"/>
      <c r="G33" s="15"/>
      <c r="H33" s="15"/>
      <c r="I33" s="13"/>
      <c r="J33" s="14"/>
      <c r="K33" s="15"/>
      <c r="L33" s="15"/>
      <c r="M33" s="15"/>
      <c r="N33" s="13"/>
      <c r="O33" s="14"/>
      <c r="P33" s="15"/>
      <c r="Q33" s="15"/>
      <c r="R33" s="15"/>
      <c r="S33" s="13"/>
      <c r="T33" s="14"/>
      <c r="U33" s="15"/>
      <c r="V33" s="15"/>
      <c r="W33" s="15"/>
      <c r="X33" s="13"/>
      <c r="Y33" s="14"/>
      <c r="Z33" s="15"/>
      <c r="AA33" s="15"/>
      <c r="AB33" s="15"/>
      <c r="AC33" s="15"/>
      <c r="AD33" s="14"/>
      <c r="AE33" s="15"/>
      <c r="AF33" s="15"/>
      <c r="AG33" s="15"/>
      <c r="AH33" s="13"/>
      <c r="AI33" s="14"/>
      <c r="AJ33" s="15"/>
      <c r="AK33" s="15"/>
      <c r="AL33" s="15"/>
      <c r="AM33" s="13"/>
      <c r="AN33" s="14"/>
      <c r="AO33" s="15"/>
      <c r="AP33" s="15"/>
      <c r="AQ33" s="15"/>
      <c r="AR33" s="326"/>
      <c r="AS33" s="14"/>
      <c r="AT33" s="15"/>
      <c r="AU33" s="15"/>
      <c r="AV33" s="15"/>
      <c r="AW33" s="13"/>
      <c r="AX33" s="14"/>
      <c r="AY33" s="15"/>
      <c r="AZ33" s="15"/>
      <c r="BA33" s="15"/>
      <c r="BB33" s="13"/>
      <c r="BC33" s="14"/>
      <c r="BD33" s="15"/>
      <c r="BE33" s="15"/>
      <c r="BF33" s="15"/>
      <c r="BG33" s="13"/>
      <c r="BH33" s="14"/>
      <c r="BI33" s="15"/>
      <c r="BJ33" s="15"/>
      <c r="BK33" s="15"/>
      <c r="BL33" s="13"/>
      <c r="BM33" s="14"/>
      <c r="BN33" s="15"/>
      <c r="BO33" s="15"/>
      <c r="BP33" s="15"/>
      <c r="BQ33" s="13"/>
      <c r="BR33" s="14"/>
      <c r="BS33" s="15"/>
      <c r="BT33" s="15"/>
      <c r="BU33" s="15"/>
      <c r="BV33" s="13"/>
      <c r="BW33" s="14"/>
      <c r="BX33" s="15"/>
      <c r="BY33" s="15"/>
      <c r="BZ33" s="15"/>
      <c r="CA33" s="13"/>
      <c r="CB33" s="14"/>
      <c r="CC33" s="15"/>
      <c r="CD33" s="15"/>
      <c r="CE33" s="15"/>
      <c r="CF33" s="13"/>
      <c r="CG33" s="14"/>
      <c r="CH33" s="15"/>
      <c r="CI33" s="15"/>
      <c r="CJ33" s="15"/>
      <c r="CK33" s="13"/>
      <c r="CL33" s="14"/>
      <c r="CM33" s="15"/>
      <c r="CN33" s="15"/>
      <c r="CO33" s="15"/>
      <c r="CP33" s="13"/>
      <c r="CQ33" s="14"/>
      <c r="CR33" s="15"/>
      <c r="CS33" s="15"/>
      <c r="CT33" s="15"/>
      <c r="CU33" s="13"/>
      <c r="CV33" s="14"/>
      <c r="CW33" s="15"/>
      <c r="CX33" s="15"/>
      <c r="CY33" s="15"/>
      <c r="CZ33" s="13"/>
      <c r="DA33" s="14"/>
      <c r="DB33" s="15"/>
      <c r="DC33" s="15"/>
      <c r="DD33" s="15"/>
      <c r="DE33" s="13"/>
      <c r="DF33" s="14"/>
      <c r="DG33" s="15"/>
      <c r="DH33" s="15"/>
      <c r="DI33" s="15"/>
      <c r="DJ33" s="13"/>
      <c r="DK33" s="14"/>
      <c r="DL33" s="15"/>
      <c r="DM33" s="15"/>
      <c r="DN33" s="15"/>
      <c r="DO33" s="13"/>
      <c r="DP33" s="14"/>
      <c r="DQ33" s="15"/>
      <c r="DR33" s="15"/>
      <c r="DS33" s="15"/>
      <c r="DT33" s="13"/>
      <c r="DU33" s="14"/>
      <c r="DV33" s="15"/>
      <c r="DW33" s="15"/>
      <c r="DX33" s="15"/>
      <c r="DY33" s="13"/>
      <c r="DZ33" s="14"/>
      <c r="EA33" s="15"/>
      <c r="EB33" s="15"/>
      <c r="EC33" s="15"/>
      <c r="ED33" s="13"/>
      <c r="EE33" s="14"/>
      <c r="EF33" s="15"/>
      <c r="EG33" s="15"/>
      <c r="EH33" s="15"/>
      <c r="EI33" s="13"/>
      <c r="EJ33" s="14"/>
      <c r="EK33" s="15"/>
      <c r="EL33" s="15"/>
      <c r="EM33" s="15"/>
      <c r="EN33" s="15"/>
      <c r="EO33" s="14"/>
      <c r="EP33" s="15"/>
      <c r="EQ33" s="15"/>
      <c r="ER33" s="15"/>
      <c r="ES33" s="13"/>
      <c r="ET33" s="14"/>
      <c r="EU33" s="15"/>
      <c r="EV33" s="15"/>
      <c r="EW33" s="15"/>
      <c r="EX33" s="13"/>
      <c r="EY33" s="14"/>
      <c r="EZ33" s="15"/>
      <c r="FA33" s="15"/>
      <c r="FB33" s="15"/>
      <c r="FC33" s="13"/>
      <c r="FD33" s="14"/>
      <c r="FE33" s="15"/>
      <c r="FF33" s="15"/>
      <c r="FG33" s="15"/>
      <c r="FH33" s="13"/>
      <c r="FI33" s="14"/>
      <c r="FJ33" s="15"/>
      <c r="FK33" s="15"/>
      <c r="FL33" s="15"/>
      <c r="FM33" s="13"/>
      <c r="FN33" s="14"/>
      <c r="FO33" s="15"/>
      <c r="FP33" s="15"/>
      <c r="FQ33" s="15"/>
      <c r="FR33" s="13"/>
      <c r="FS33" s="14"/>
      <c r="FT33" s="15"/>
      <c r="FU33" s="15"/>
      <c r="FV33" s="15"/>
      <c r="FW33" s="13"/>
      <c r="FX33" s="14"/>
      <c r="FY33" s="15"/>
      <c r="FZ33" s="15"/>
      <c r="GA33" s="15"/>
      <c r="GB33" s="13"/>
      <c r="GC33" s="14"/>
      <c r="GD33" s="15"/>
      <c r="GE33" s="15"/>
      <c r="GF33" s="15"/>
      <c r="GG33" s="13"/>
      <c r="GH33" s="14"/>
      <c r="GI33" s="15"/>
      <c r="GJ33" s="15"/>
      <c r="GK33" s="15"/>
      <c r="GL33" s="13"/>
      <c r="GM33" s="14"/>
      <c r="GN33" s="15"/>
      <c r="GO33" s="15"/>
      <c r="GP33" s="15"/>
      <c r="GQ33" s="13"/>
      <c r="GR33" s="14"/>
      <c r="GS33" s="15"/>
      <c r="GT33" s="15"/>
      <c r="GU33" s="15"/>
      <c r="GV33" s="13"/>
      <c r="GW33" s="14"/>
      <c r="GX33" s="15"/>
      <c r="GY33" s="15"/>
      <c r="GZ33" s="15"/>
      <c r="HA33" s="13"/>
      <c r="HB33" s="14"/>
      <c r="HC33" s="15"/>
      <c r="HD33" s="15"/>
      <c r="HE33" s="15"/>
      <c r="HF33" s="13"/>
      <c r="HG33" s="14"/>
      <c r="HH33" s="15"/>
      <c r="HI33" s="15"/>
      <c r="HJ33" s="15"/>
      <c r="HK33" s="13"/>
      <c r="HL33" s="14"/>
      <c r="HM33" s="15"/>
      <c r="HN33" s="15"/>
      <c r="HO33" s="15"/>
      <c r="HP33" s="13"/>
      <c r="HQ33" s="14"/>
      <c r="HR33" s="15"/>
      <c r="HS33" s="15"/>
      <c r="HT33" s="15"/>
      <c r="HU33" s="13"/>
      <c r="HV33" s="14"/>
      <c r="HW33" s="15"/>
      <c r="HX33" s="15"/>
      <c r="HY33" s="15"/>
      <c r="HZ33" s="13"/>
      <c r="IA33" s="14"/>
      <c r="IB33" s="15"/>
      <c r="IC33" s="15"/>
      <c r="ID33" s="15"/>
      <c r="IE33" s="13"/>
      <c r="IF33" s="14"/>
      <c r="IG33" s="15"/>
      <c r="IH33" s="15"/>
      <c r="II33" s="15"/>
      <c r="IJ33" s="13"/>
      <c r="IK33" s="14"/>
      <c r="IL33" s="15"/>
      <c r="IM33" s="15"/>
      <c r="IN33" s="15"/>
      <c r="IO33" s="13"/>
      <c r="IP33" s="14"/>
      <c r="IQ33" s="15"/>
      <c r="IR33" s="15"/>
      <c r="IS33" s="15"/>
      <c r="IT33" s="15"/>
      <c r="IU33" s="14"/>
      <c r="IV33" s="15"/>
      <c r="IW33" s="15"/>
      <c r="IX33" s="15"/>
      <c r="IY33" s="327"/>
    </row>
    <row r="34" spans="2:259" x14ac:dyDescent="0.3">
      <c r="B34" s="317"/>
      <c r="C34" s="320"/>
      <c r="D34" s="315"/>
      <c r="E34" s="14"/>
      <c r="F34" s="15"/>
      <c r="G34" s="15"/>
      <c r="H34" s="15"/>
      <c r="I34" s="13"/>
      <c r="J34" s="14"/>
      <c r="K34" s="15"/>
      <c r="L34" s="15"/>
      <c r="M34" s="15"/>
      <c r="N34" s="13"/>
      <c r="O34" s="14"/>
      <c r="P34" s="15"/>
      <c r="Q34" s="15"/>
      <c r="R34" s="15"/>
      <c r="S34" s="13"/>
      <c r="T34" s="14"/>
      <c r="U34" s="15"/>
      <c r="V34" s="15"/>
      <c r="W34" s="15"/>
      <c r="X34" s="13"/>
      <c r="Y34" s="14"/>
      <c r="Z34" s="15"/>
      <c r="AA34" s="15"/>
      <c r="AB34" s="15"/>
      <c r="AC34" s="15"/>
      <c r="AD34" s="14"/>
      <c r="AE34" s="15"/>
      <c r="AF34" s="15"/>
      <c r="AG34" s="15"/>
      <c r="AH34" s="13"/>
      <c r="AI34" s="14"/>
      <c r="AJ34" s="15"/>
      <c r="AK34" s="15"/>
      <c r="AL34" s="15"/>
      <c r="AM34" s="13"/>
      <c r="AN34" s="14"/>
      <c r="AO34" s="15"/>
      <c r="AP34" s="15"/>
      <c r="AQ34" s="15"/>
      <c r="AR34" s="326"/>
      <c r="AS34" s="14"/>
      <c r="AT34" s="15"/>
      <c r="AU34" s="15"/>
      <c r="AV34" s="15"/>
      <c r="AW34" s="13"/>
      <c r="AX34" s="14"/>
      <c r="AY34" s="15"/>
      <c r="AZ34" s="15"/>
      <c r="BA34" s="15"/>
      <c r="BB34" s="13"/>
      <c r="BC34" s="14"/>
      <c r="BD34" s="15"/>
      <c r="BE34" s="15"/>
      <c r="BF34" s="15"/>
      <c r="BG34" s="13"/>
      <c r="BH34" s="14"/>
      <c r="BI34" s="15"/>
      <c r="BJ34" s="15"/>
      <c r="BK34" s="15"/>
      <c r="BL34" s="13"/>
      <c r="BM34" s="14"/>
      <c r="BN34" s="15"/>
      <c r="BO34" s="15"/>
      <c r="BP34" s="15"/>
      <c r="BQ34" s="13"/>
      <c r="BR34" s="14"/>
      <c r="BS34" s="15"/>
      <c r="BT34" s="15"/>
      <c r="BU34" s="15"/>
      <c r="BV34" s="13"/>
      <c r="BW34" s="14"/>
      <c r="BX34" s="15"/>
      <c r="BY34" s="15"/>
      <c r="BZ34" s="15"/>
      <c r="CA34" s="13"/>
      <c r="CB34" s="14"/>
      <c r="CC34" s="15"/>
      <c r="CD34" s="15"/>
      <c r="CE34" s="15"/>
      <c r="CF34" s="13"/>
      <c r="CG34" s="14"/>
      <c r="CH34" s="15"/>
      <c r="CI34" s="15"/>
      <c r="CJ34" s="15"/>
      <c r="CK34" s="13"/>
      <c r="CL34" s="14"/>
      <c r="CM34" s="15"/>
      <c r="CN34" s="15"/>
      <c r="CO34" s="15"/>
      <c r="CP34" s="13"/>
      <c r="CQ34" s="14"/>
      <c r="CR34" s="15"/>
      <c r="CS34" s="15"/>
      <c r="CT34" s="15"/>
      <c r="CU34" s="13"/>
      <c r="CV34" s="14"/>
      <c r="CW34" s="15"/>
      <c r="CX34" s="15"/>
      <c r="CY34" s="15"/>
      <c r="CZ34" s="13"/>
      <c r="DA34" s="14"/>
      <c r="DB34" s="15"/>
      <c r="DC34" s="15"/>
      <c r="DD34" s="15"/>
      <c r="DE34" s="13"/>
      <c r="DF34" s="14"/>
      <c r="DG34" s="15"/>
      <c r="DH34" s="15"/>
      <c r="DI34" s="15"/>
      <c r="DJ34" s="13"/>
      <c r="DK34" s="14"/>
      <c r="DL34" s="15"/>
      <c r="DM34" s="15"/>
      <c r="DN34" s="15"/>
      <c r="DO34" s="13"/>
      <c r="DP34" s="14"/>
      <c r="DQ34" s="15"/>
      <c r="DR34" s="15"/>
      <c r="DS34" s="15"/>
      <c r="DT34" s="13"/>
      <c r="DU34" s="14"/>
      <c r="DV34" s="15"/>
      <c r="DW34" s="15"/>
      <c r="DX34" s="15"/>
      <c r="DY34" s="13"/>
      <c r="DZ34" s="14"/>
      <c r="EA34" s="15"/>
      <c r="EB34" s="15"/>
      <c r="EC34" s="15"/>
      <c r="ED34" s="13"/>
      <c r="EE34" s="14"/>
      <c r="EF34" s="15"/>
      <c r="EG34" s="15"/>
      <c r="EH34" s="15"/>
      <c r="EI34" s="13"/>
      <c r="EJ34" s="14"/>
      <c r="EK34" s="15"/>
      <c r="EL34" s="15"/>
      <c r="EM34" s="15"/>
      <c r="EN34" s="15"/>
      <c r="EO34" s="14"/>
      <c r="EP34" s="15"/>
      <c r="EQ34" s="15"/>
      <c r="ER34" s="15"/>
      <c r="ES34" s="13"/>
      <c r="ET34" s="14"/>
      <c r="EU34" s="15"/>
      <c r="EV34" s="15"/>
      <c r="EW34" s="15"/>
      <c r="EX34" s="13"/>
      <c r="EY34" s="14"/>
      <c r="EZ34" s="15"/>
      <c r="FA34" s="15"/>
      <c r="FB34" s="15"/>
      <c r="FC34" s="13"/>
      <c r="FD34" s="14"/>
      <c r="FE34" s="15"/>
      <c r="FF34" s="15"/>
      <c r="FG34" s="15"/>
      <c r="FH34" s="13"/>
      <c r="FI34" s="14"/>
      <c r="FJ34" s="15"/>
      <c r="FK34" s="15"/>
      <c r="FL34" s="15"/>
      <c r="FM34" s="13"/>
      <c r="FN34" s="14"/>
      <c r="FO34" s="15"/>
      <c r="FP34" s="15"/>
      <c r="FQ34" s="15"/>
      <c r="FR34" s="13"/>
      <c r="FS34" s="14"/>
      <c r="FT34" s="15"/>
      <c r="FU34" s="15"/>
      <c r="FV34" s="15"/>
      <c r="FW34" s="13"/>
      <c r="FX34" s="14"/>
      <c r="FY34" s="15"/>
      <c r="FZ34" s="15"/>
      <c r="GA34" s="15"/>
      <c r="GB34" s="13"/>
      <c r="GC34" s="14"/>
      <c r="GD34" s="15"/>
      <c r="GE34" s="15"/>
      <c r="GF34" s="15"/>
      <c r="GG34" s="13"/>
      <c r="GH34" s="14"/>
      <c r="GI34" s="15"/>
      <c r="GJ34" s="15"/>
      <c r="GK34" s="15"/>
      <c r="GL34" s="13"/>
      <c r="GM34" s="14"/>
      <c r="GN34" s="15"/>
      <c r="GO34" s="15"/>
      <c r="GP34" s="15"/>
      <c r="GQ34" s="13"/>
      <c r="GR34" s="14"/>
      <c r="GS34" s="15"/>
      <c r="GT34" s="15"/>
      <c r="GU34" s="15"/>
      <c r="GV34" s="13"/>
      <c r="GW34" s="14"/>
      <c r="GX34" s="15"/>
      <c r="GY34" s="15"/>
      <c r="GZ34" s="15"/>
      <c r="HA34" s="13"/>
      <c r="HB34" s="14"/>
      <c r="HC34" s="15"/>
      <c r="HD34" s="15"/>
      <c r="HE34" s="15"/>
      <c r="HF34" s="13"/>
      <c r="HG34" s="14"/>
      <c r="HH34" s="15"/>
      <c r="HI34" s="15"/>
      <c r="HJ34" s="15"/>
      <c r="HK34" s="13"/>
      <c r="HL34" s="14"/>
      <c r="HM34" s="15"/>
      <c r="HN34" s="15"/>
      <c r="HO34" s="15"/>
      <c r="HP34" s="13"/>
      <c r="HQ34" s="14"/>
      <c r="HR34" s="15"/>
      <c r="HS34" s="15"/>
      <c r="HT34" s="15"/>
      <c r="HU34" s="13"/>
      <c r="HV34" s="14"/>
      <c r="HW34" s="15"/>
      <c r="HX34" s="15"/>
      <c r="HY34" s="15"/>
      <c r="HZ34" s="13"/>
      <c r="IA34" s="14"/>
      <c r="IB34" s="15"/>
      <c r="IC34" s="15"/>
      <c r="ID34" s="15"/>
      <c r="IE34" s="13"/>
      <c r="IF34" s="14"/>
      <c r="IG34" s="15"/>
      <c r="IH34" s="15"/>
      <c r="II34" s="15"/>
      <c r="IJ34" s="13"/>
      <c r="IK34" s="14"/>
      <c r="IL34" s="15"/>
      <c r="IM34" s="15"/>
      <c r="IN34" s="15"/>
      <c r="IO34" s="13"/>
      <c r="IP34" s="14"/>
      <c r="IQ34" s="15"/>
      <c r="IR34" s="15"/>
      <c r="IS34" s="15"/>
      <c r="IT34" s="15"/>
      <c r="IU34" s="14"/>
      <c r="IV34" s="15"/>
      <c r="IW34" s="15"/>
      <c r="IX34" s="15"/>
      <c r="IY34" s="327"/>
    </row>
    <row r="35" spans="2:259" x14ac:dyDescent="0.3">
      <c r="B35" s="317"/>
      <c r="C35" s="320"/>
      <c r="D35" s="315"/>
      <c r="E35" s="14"/>
      <c r="F35" s="15"/>
      <c r="G35" s="15"/>
      <c r="H35" s="15"/>
      <c r="I35" s="13"/>
      <c r="J35" s="14"/>
      <c r="K35" s="15"/>
      <c r="L35" s="15"/>
      <c r="M35" s="15"/>
      <c r="N35" s="13"/>
      <c r="O35" s="14"/>
      <c r="P35" s="15"/>
      <c r="Q35" s="15"/>
      <c r="R35" s="15"/>
      <c r="S35" s="13"/>
      <c r="T35" s="14"/>
      <c r="U35" s="15"/>
      <c r="V35" s="15"/>
      <c r="W35" s="15"/>
      <c r="X35" s="13"/>
      <c r="Y35" s="14"/>
      <c r="Z35" s="15"/>
      <c r="AA35" s="15"/>
      <c r="AB35" s="15"/>
      <c r="AC35" s="15"/>
      <c r="AD35" s="14"/>
      <c r="AE35" s="15"/>
      <c r="AF35" s="15"/>
      <c r="AG35" s="15"/>
      <c r="AH35" s="13"/>
      <c r="AI35" s="14"/>
      <c r="AJ35" s="15"/>
      <c r="AK35" s="15"/>
      <c r="AL35" s="15"/>
      <c r="AM35" s="13"/>
      <c r="AN35" s="14"/>
      <c r="AO35" s="15"/>
      <c r="AP35" s="15"/>
      <c r="AQ35" s="15"/>
      <c r="AR35" s="326"/>
      <c r="AS35" s="14"/>
      <c r="AT35" s="15"/>
      <c r="AU35" s="15"/>
      <c r="AV35" s="15"/>
      <c r="AW35" s="13"/>
      <c r="AX35" s="14"/>
      <c r="AY35" s="15"/>
      <c r="AZ35" s="15"/>
      <c r="BA35" s="15"/>
      <c r="BB35" s="13"/>
      <c r="BC35" s="14"/>
      <c r="BD35" s="15"/>
      <c r="BE35" s="15"/>
      <c r="BF35" s="15"/>
      <c r="BG35" s="13"/>
      <c r="BH35" s="14"/>
      <c r="BI35" s="15"/>
      <c r="BJ35" s="15"/>
      <c r="BK35" s="15"/>
      <c r="BL35" s="13"/>
      <c r="BM35" s="14"/>
      <c r="BN35" s="15"/>
      <c r="BO35" s="15"/>
      <c r="BP35" s="15"/>
      <c r="BQ35" s="13"/>
      <c r="BR35" s="14"/>
      <c r="BS35" s="15"/>
      <c r="BT35" s="15"/>
      <c r="BU35" s="15"/>
      <c r="BV35" s="13"/>
      <c r="BW35" s="14"/>
      <c r="BX35" s="15"/>
      <c r="BY35" s="15"/>
      <c r="BZ35" s="15"/>
      <c r="CA35" s="13"/>
      <c r="CB35" s="14"/>
      <c r="CC35" s="15"/>
      <c r="CD35" s="15"/>
      <c r="CE35" s="15"/>
      <c r="CF35" s="13"/>
      <c r="CG35" s="14"/>
      <c r="CH35" s="15"/>
      <c r="CI35" s="15"/>
      <c r="CJ35" s="15"/>
      <c r="CK35" s="13"/>
      <c r="CL35" s="14"/>
      <c r="CM35" s="15"/>
      <c r="CN35" s="15"/>
      <c r="CO35" s="15"/>
      <c r="CP35" s="13"/>
      <c r="CQ35" s="14"/>
      <c r="CR35" s="15"/>
      <c r="CS35" s="15"/>
      <c r="CT35" s="15"/>
      <c r="CU35" s="13"/>
      <c r="CV35" s="14"/>
      <c r="CW35" s="15"/>
      <c r="CX35" s="15"/>
      <c r="CY35" s="15"/>
      <c r="CZ35" s="13"/>
      <c r="DA35" s="14"/>
      <c r="DB35" s="15"/>
      <c r="DC35" s="15"/>
      <c r="DD35" s="15"/>
      <c r="DE35" s="13"/>
      <c r="DF35" s="14"/>
      <c r="DG35" s="15"/>
      <c r="DH35" s="15"/>
      <c r="DI35" s="15"/>
      <c r="DJ35" s="13"/>
      <c r="DK35" s="14"/>
      <c r="DL35" s="15"/>
      <c r="DM35" s="15"/>
      <c r="DN35" s="15"/>
      <c r="DO35" s="13"/>
      <c r="DP35" s="14"/>
      <c r="DQ35" s="15"/>
      <c r="DR35" s="15"/>
      <c r="DS35" s="15"/>
      <c r="DT35" s="13"/>
      <c r="DU35" s="14"/>
      <c r="DV35" s="15"/>
      <c r="DW35" s="15"/>
      <c r="DX35" s="15"/>
      <c r="DY35" s="13"/>
      <c r="DZ35" s="14"/>
      <c r="EA35" s="15"/>
      <c r="EB35" s="15"/>
      <c r="EC35" s="15"/>
      <c r="ED35" s="13"/>
      <c r="EE35" s="14"/>
      <c r="EF35" s="15"/>
      <c r="EG35" s="15"/>
      <c r="EH35" s="15"/>
      <c r="EI35" s="13"/>
      <c r="EJ35" s="14"/>
      <c r="EK35" s="15"/>
      <c r="EL35" s="15"/>
      <c r="EM35" s="15"/>
      <c r="EN35" s="15"/>
      <c r="EO35" s="14"/>
      <c r="EP35" s="15"/>
      <c r="EQ35" s="15"/>
      <c r="ER35" s="15"/>
      <c r="ES35" s="13"/>
      <c r="ET35" s="14"/>
      <c r="EU35" s="15"/>
      <c r="EV35" s="15"/>
      <c r="EW35" s="15"/>
      <c r="EX35" s="13"/>
      <c r="EY35" s="14"/>
      <c r="EZ35" s="15"/>
      <c r="FA35" s="15"/>
      <c r="FB35" s="15"/>
      <c r="FC35" s="13"/>
      <c r="FD35" s="14"/>
      <c r="FE35" s="15"/>
      <c r="FF35" s="15"/>
      <c r="FG35" s="15"/>
      <c r="FH35" s="13"/>
      <c r="FI35" s="14"/>
      <c r="FJ35" s="15"/>
      <c r="FK35" s="15"/>
      <c r="FL35" s="15"/>
      <c r="FM35" s="13"/>
      <c r="FN35" s="14"/>
      <c r="FO35" s="15"/>
      <c r="FP35" s="15"/>
      <c r="FQ35" s="15"/>
      <c r="FR35" s="13"/>
      <c r="FS35" s="14"/>
      <c r="FT35" s="15"/>
      <c r="FU35" s="15"/>
      <c r="FV35" s="15"/>
      <c r="FW35" s="13"/>
      <c r="FX35" s="14"/>
      <c r="FY35" s="15"/>
      <c r="FZ35" s="15"/>
      <c r="GA35" s="15"/>
      <c r="GB35" s="13"/>
      <c r="GC35" s="14"/>
      <c r="GD35" s="15"/>
      <c r="GE35" s="15"/>
      <c r="GF35" s="15"/>
      <c r="GG35" s="13"/>
      <c r="GH35" s="14"/>
      <c r="GI35" s="15"/>
      <c r="GJ35" s="15"/>
      <c r="GK35" s="15"/>
      <c r="GL35" s="13"/>
      <c r="GM35" s="14"/>
      <c r="GN35" s="15"/>
      <c r="GO35" s="15"/>
      <c r="GP35" s="15"/>
      <c r="GQ35" s="13"/>
      <c r="GR35" s="14"/>
      <c r="GS35" s="15"/>
      <c r="GT35" s="15"/>
      <c r="GU35" s="15"/>
      <c r="GV35" s="13"/>
      <c r="GW35" s="14"/>
      <c r="GX35" s="15"/>
      <c r="GY35" s="15"/>
      <c r="GZ35" s="15"/>
      <c r="HA35" s="13"/>
      <c r="HB35" s="14"/>
      <c r="HC35" s="15"/>
      <c r="HD35" s="15"/>
      <c r="HE35" s="15"/>
      <c r="HF35" s="13"/>
      <c r="HG35" s="14"/>
      <c r="HH35" s="15"/>
      <c r="HI35" s="15"/>
      <c r="HJ35" s="15"/>
      <c r="HK35" s="13"/>
      <c r="HL35" s="14"/>
      <c r="HM35" s="15"/>
      <c r="HN35" s="15"/>
      <c r="HO35" s="15"/>
      <c r="HP35" s="13"/>
      <c r="HQ35" s="14"/>
      <c r="HR35" s="15"/>
      <c r="HS35" s="15"/>
      <c r="HT35" s="15"/>
      <c r="HU35" s="13"/>
      <c r="HV35" s="14"/>
      <c r="HW35" s="15"/>
      <c r="HX35" s="15"/>
      <c r="HY35" s="15"/>
      <c r="HZ35" s="13"/>
      <c r="IA35" s="14"/>
      <c r="IB35" s="15"/>
      <c r="IC35" s="15"/>
      <c r="ID35" s="15"/>
      <c r="IE35" s="13"/>
      <c r="IF35" s="14"/>
      <c r="IG35" s="15"/>
      <c r="IH35" s="15"/>
      <c r="II35" s="15"/>
      <c r="IJ35" s="13"/>
      <c r="IK35" s="14"/>
      <c r="IL35" s="15"/>
      <c r="IM35" s="15"/>
      <c r="IN35" s="15"/>
      <c r="IO35" s="13"/>
      <c r="IP35" s="14"/>
      <c r="IQ35" s="15"/>
      <c r="IR35" s="15"/>
      <c r="IS35" s="15"/>
      <c r="IT35" s="15"/>
      <c r="IU35" s="14"/>
      <c r="IV35" s="15"/>
      <c r="IW35" s="15"/>
      <c r="IX35" s="15"/>
      <c r="IY35" s="327"/>
    </row>
    <row r="36" spans="2:259" x14ac:dyDescent="0.3">
      <c r="B36" s="317"/>
      <c r="C36" s="320"/>
      <c r="D36" s="315"/>
      <c r="E36" s="14"/>
      <c r="F36" s="15"/>
      <c r="G36" s="15"/>
      <c r="H36" s="15"/>
      <c r="I36" s="13"/>
      <c r="J36" s="14"/>
      <c r="K36" s="15"/>
      <c r="L36" s="15"/>
      <c r="M36" s="15"/>
      <c r="N36" s="13"/>
      <c r="O36" s="14"/>
      <c r="P36" s="15"/>
      <c r="Q36" s="15"/>
      <c r="R36" s="15"/>
      <c r="S36" s="13"/>
      <c r="T36" s="14"/>
      <c r="U36" s="15"/>
      <c r="V36" s="15"/>
      <c r="W36" s="15"/>
      <c r="X36" s="13"/>
      <c r="Y36" s="14"/>
      <c r="Z36" s="15"/>
      <c r="AA36" s="15"/>
      <c r="AB36" s="15"/>
      <c r="AC36" s="15"/>
      <c r="AD36" s="14"/>
      <c r="AE36" s="15"/>
      <c r="AF36" s="15"/>
      <c r="AG36" s="15"/>
      <c r="AH36" s="13"/>
      <c r="AI36" s="14"/>
      <c r="AJ36" s="15"/>
      <c r="AK36" s="15"/>
      <c r="AL36" s="15"/>
      <c r="AM36" s="13"/>
      <c r="AN36" s="14"/>
      <c r="AO36" s="15"/>
      <c r="AP36" s="15"/>
      <c r="AQ36" s="15"/>
      <c r="AR36" s="326"/>
      <c r="AS36" s="14"/>
      <c r="AT36" s="15"/>
      <c r="AU36" s="15"/>
      <c r="AV36" s="15"/>
      <c r="AW36" s="13"/>
      <c r="AX36" s="14"/>
      <c r="AY36" s="15"/>
      <c r="AZ36" s="15"/>
      <c r="BA36" s="15"/>
      <c r="BB36" s="13"/>
      <c r="BC36" s="14"/>
      <c r="BD36" s="15"/>
      <c r="BE36" s="15"/>
      <c r="BF36" s="15"/>
      <c r="BG36" s="13"/>
      <c r="BH36" s="14"/>
      <c r="BI36" s="15"/>
      <c r="BJ36" s="15"/>
      <c r="BK36" s="15"/>
      <c r="BL36" s="13"/>
      <c r="BM36" s="14"/>
      <c r="BN36" s="15"/>
      <c r="BO36" s="15"/>
      <c r="BP36" s="15"/>
      <c r="BQ36" s="13"/>
      <c r="BR36" s="14"/>
      <c r="BS36" s="15"/>
      <c r="BT36" s="15"/>
      <c r="BU36" s="15"/>
      <c r="BV36" s="13"/>
      <c r="BW36" s="14"/>
      <c r="BX36" s="15"/>
      <c r="BY36" s="15"/>
      <c r="BZ36" s="15"/>
      <c r="CA36" s="13"/>
      <c r="CB36" s="14"/>
      <c r="CC36" s="15"/>
      <c r="CD36" s="15"/>
      <c r="CE36" s="15"/>
      <c r="CF36" s="13"/>
      <c r="CG36" s="14"/>
      <c r="CH36" s="15"/>
      <c r="CI36" s="15"/>
      <c r="CJ36" s="15"/>
      <c r="CK36" s="13"/>
      <c r="CL36" s="14"/>
      <c r="CM36" s="15"/>
      <c r="CN36" s="15"/>
      <c r="CO36" s="15"/>
      <c r="CP36" s="13"/>
      <c r="CQ36" s="14"/>
      <c r="CR36" s="15"/>
      <c r="CS36" s="15"/>
      <c r="CT36" s="15"/>
      <c r="CU36" s="13"/>
      <c r="CV36" s="14"/>
      <c r="CW36" s="15"/>
      <c r="CX36" s="15"/>
      <c r="CY36" s="15"/>
      <c r="CZ36" s="13"/>
      <c r="DA36" s="14"/>
      <c r="DB36" s="15"/>
      <c r="DC36" s="15"/>
      <c r="DD36" s="15"/>
      <c r="DE36" s="13"/>
      <c r="DF36" s="14"/>
      <c r="DG36" s="15"/>
      <c r="DH36" s="15"/>
      <c r="DI36" s="15"/>
      <c r="DJ36" s="13"/>
      <c r="DK36" s="14"/>
      <c r="DL36" s="15"/>
      <c r="DM36" s="15"/>
      <c r="DN36" s="15"/>
      <c r="DO36" s="13"/>
      <c r="DP36" s="14"/>
      <c r="DQ36" s="15"/>
      <c r="DR36" s="15"/>
      <c r="DS36" s="15"/>
      <c r="DT36" s="13"/>
      <c r="DU36" s="14"/>
      <c r="DV36" s="15"/>
      <c r="DW36" s="15"/>
      <c r="DX36" s="15"/>
      <c r="DY36" s="13"/>
      <c r="DZ36" s="14"/>
      <c r="EA36" s="15"/>
      <c r="EB36" s="15"/>
      <c r="EC36" s="15"/>
      <c r="ED36" s="13"/>
      <c r="EE36" s="14"/>
      <c r="EF36" s="15"/>
      <c r="EG36" s="15"/>
      <c r="EH36" s="15"/>
      <c r="EI36" s="13"/>
      <c r="EJ36" s="14"/>
      <c r="EK36" s="15"/>
      <c r="EL36" s="15"/>
      <c r="EM36" s="15"/>
      <c r="EN36" s="15"/>
      <c r="EO36" s="14"/>
      <c r="EP36" s="15"/>
      <c r="EQ36" s="15"/>
      <c r="ER36" s="15"/>
      <c r="ES36" s="13"/>
      <c r="ET36" s="14"/>
      <c r="EU36" s="15"/>
      <c r="EV36" s="15"/>
      <c r="EW36" s="15"/>
      <c r="EX36" s="13"/>
      <c r="EY36" s="14"/>
      <c r="EZ36" s="15"/>
      <c r="FA36" s="15"/>
      <c r="FB36" s="15"/>
      <c r="FC36" s="13"/>
      <c r="FD36" s="14"/>
      <c r="FE36" s="15"/>
      <c r="FF36" s="15"/>
      <c r="FG36" s="15"/>
      <c r="FH36" s="13"/>
      <c r="FI36" s="14"/>
      <c r="FJ36" s="15"/>
      <c r="FK36" s="15"/>
      <c r="FL36" s="15"/>
      <c r="FM36" s="13"/>
      <c r="FN36" s="14"/>
      <c r="FO36" s="15"/>
      <c r="FP36" s="15"/>
      <c r="FQ36" s="15"/>
      <c r="FR36" s="13"/>
      <c r="FS36" s="14"/>
      <c r="FT36" s="15"/>
      <c r="FU36" s="15"/>
      <c r="FV36" s="15"/>
      <c r="FW36" s="13"/>
      <c r="FX36" s="14"/>
      <c r="FY36" s="15"/>
      <c r="FZ36" s="15"/>
      <c r="GA36" s="15"/>
      <c r="GB36" s="13"/>
      <c r="GC36" s="14"/>
      <c r="GD36" s="15"/>
      <c r="GE36" s="15"/>
      <c r="GF36" s="15"/>
      <c r="GG36" s="13"/>
      <c r="GH36" s="14"/>
      <c r="GI36" s="15"/>
      <c r="GJ36" s="15"/>
      <c r="GK36" s="15"/>
      <c r="GL36" s="13"/>
      <c r="GM36" s="14"/>
      <c r="GN36" s="15"/>
      <c r="GO36" s="15"/>
      <c r="GP36" s="15"/>
      <c r="GQ36" s="13"/>
      <c r="GR36" s="14"/>
      <c r="GS36" s="15"/>
      <c r="GT36" s="15"/>
      <c r="GU36" s="15"/>
      <c r="GV36" s="13"/>
      <c r="GW36" s="14"/>
      <c r="GX36" s="15"/>
      <c r="GY36" s="15"/>
      <c r="GZ36" s="15"/>
      <c r="HA36" s="13"/>
      <c r="HB36" s="14"/>
      <c r="HC36" s="15"/>
      <c r="HD36" s="15"/>
      <c r="HE36" s="15"/>
      <c r="HF36" s="13"/>
      <c r="HG36" s="14"/>
      <c r="HH36" s="15"/>
      <c r="HI36" s="15"/>
      <c r="HJ36" s="15"/>
      <c r="HK36" s="13"/>
      <c r="HL36" s="14"/>
      <c r="HM36" s="15"/>
      <c r="HN36" s="15"/>
      <c r="HO36" s="15"/>
      <c r="HP36" s="13"/>
      <c r="HQ36" s="14"/>
      <c r="HR36" s="15"/>
      <c r="HS36" s="15"/>
      <c r="HT36" s="15"/>
      <c r="HU36" s="13"/>
      <c r="HV36" s="14"/>
      <c r="HW36" s="15"/>
      <c r="HX36" s="15"/>
      <c r="HY36" s="15"/>
      <c r="HZ36" s="13"/>
      <c r="IA36" s="14"/>
      <c r="IB36" s="15"/>
      <c r="IC36" s="15"/>
      <c r="ID36" s="15"/>
      <c r="IE36" s="13"/>
      <c r="IF36" s="14"/>
      <c r="IG36" s="15"/>
      <c r="IH36" s="15"/>
      <c r="II36" s="15"/>
      <c r="IJ36" s="13"/>
      <c r="IK36" s="14"/>
      <c r="IL36" s="15"/>
      <c r="IM36" s="15"/>
      <c r="IN36" s="15"/>
      <c r="IO36" s="13"/>
      <c r="IP36" s="14"/>
      <c r="IQ36" s="15"/>
      <c r="IR36" s="15"/>
      <c r="IS36" s="15"/>
      <c r="IT36" s="15"/>
      <c r="IU36" s="14"/>
      <c r="IV36" s="15"/>
      <c r="IW36" s="15"/>
      <c r="IX36" s="15"/>
      <c r="IY36" s="327"/>
    </row>
    <row r="37" spans="2:259" x14ac:dyDescent="0.3">
      <c r="B37" s="323"/>
      <c r="C37" s="320"/>
      <c r="D37" s="315"/>
      <c r="E37" s="14"/>
      <c r="F37" s="15"/>
      <c r="G37" s="15"/>
      <c r="H37" s="15"/>
      <c r="I37" s="13"/>
      <c r="J37" s="14"/>
      <c r="K37" s="15"/>
      <c r="L37" s="15"/>
      <c r="M37" s="15"/>
      <c r="N37" s="13"/>
      <c r="O37" s="14"/>
      <c r="P37" s="15"/>
      <c r="Q37" s="15"/>
      <c r="R37" s="15"/>
      <c r="S37" s="13"/>
      <c r="T37" s="14"/>
      <c r="U37" s="15"/>
      <c r="V37" s="15"/>
      <c r="W37" s="15"/>
      <c r="X37" s="13"/>
      <c r="Y37" s="14"/>
      <c r="Z37" s="15"/>
      <c r="AA37" s="15"/>
      <c r="AB37" s="15"/>
      <c r="AC37" s="15"/>
      <c r="AD37" s="14"/>
      <c r="AE37" s="15"/>
      <c r="AF37" s="15"/>
      <c r="AG37" s="15"/>
      <c r="AH37" s="13"/>
      <c r="AI37" s="14"/>
      <c r="AJ37" s="15"/>
      <c r="AK37" s="15"/>
      <c r="AL37" s="15"/>
      <c r="AM37" s="13"/>
      <c r="AN37" s="14"/>
      <c r="AO37" s="15"/>
      <c r="AP37" s="15"/>
      <c r="AQ37" s="15"/>
      <c r="AR37" s="326"/>
      <c r="AS37" s="14"/>
      <c r="AT37" s="15"/>
      <c r="AU37" s="15"/>
      <c r="AV37" s="15"/>
      <c r="AW37" s="13"/>
      <c r="AX37" s="14"/>
      <c r="AY37" s="15"/>
      <c r="AZ37" s="15"/>
      <c r="BA37" s="15"/>
      <c r="BB37" s="13"/>
      <c r="BC37" s="14"/>
      <c r="BD37" s="15"/>
      <c r="BE37" s="15"/>
      <c r="BF37" s="15"/>
      <c r="BG37" s="13"/>
      <c r="BH37" s="14"/>
      <c r="BI37" s="15"/>
      <c r="BJ37" s="15"/>
      <c r="BK37" s="15"/>
      <c r="BL37" s="13"/>
      <c r="BM37" s="14"/>
      <c r="BN37" s="15"/>
      <c r="BO37" s="15"/>
      <c r="BP37" s="15"/>
      <c r="BQ37" s="13"/>
      <c r="BR37" s="14"/>
      <c r="BS37" s="15"/>
      <c r="BT37" s="15"/>
      <c r="BU37" s="15"/>
      <c r="BV37" s="13"/>
      <c r="BW37" s="14"/>
      <c r="BX37" s="15"/>
      <c r="BY37" s="15"/>
      <c r="BZ37" s="15"/>
      <c r="CA37" s="13"/>
      <c r="CB37" s="14"/>
      <c r="CC37" s="15"/>
      <c r="CD37" s="15"/>
      <c r="CE37" s="15"/>
      <c r="CF37" s="13"/>
      <c r="CG37" s="14"/>
      <c r="CH37" s="15"/>
      <c r="CI37" s="15"/>
      <c r="CJ37" s="15"/>
      <c r="CK37" s="13"/>
      <c r="CL37" s="14"/>
      <c r="CM37" s="15"/>
      <c r="CN37" s="15"/>
      <c r="CO37" s="15"/>
      <c r="CP37" s="13"/>
      <c r="CQ37" s="14"/>
      <c r="CR37" s="15"/>
      <c r="CS37" s="15"/>
      <c r="CT37" s="15"/>
      <c r="CU37" s="13"/>
      <c r="CV37" s="14"/>
      <c r="CW37" s="15"/>
      <c r="CX37" s="15"/>
      <c r="CY37" s="15"/>
      <c r="CZ37" s="13"/>
      <c r="DA37" s="14"/>
      <c r="DB37" s="15"/>
      <c r="DC37" s="15"/>
      <c r="DD37" s="15"/>
      <c r="DE37" s="13"/>
      <c r="DF37" s="14"/>
      <c r="DG37" s="15"/>
      <c r="DH37" s="15"/>
      <c r="DI37" s="15"/>
      <c r="DJ37" s="13"/>
      <c r="DK37" s="14"/>
      <c r="DL37" s="15"/>
      <c r="DM37" s="15"/>
      <c r="DN37" s="15"/>
      <c r="DO37" s="13"/>
      <c r="DP37" s="14"/>
      <c r="DQ37" s="15"/>
      <c r="DR37" s="15"/>
      <c r="DS37" s="15"/>
      <c r="DT37" s="13"/>
      <c r="DU37" s="14"/>
      <c r="DV37" s="15"/>
      <c r="DW37" s="15"/>
      <c r="DX37" s="15"/>
      <c r="DY37" s="13"/>
      <c r="DZ37" s="14"/>
      <c r="EA37" s="15"/>
      <c r="EB37" s="15"/>
      <c r="EC37" s="15"/>
      <c r="ED37" s="13"/>
      <c r="EE37" s="14"/>
      <c r="EF37" s="15"/>
      <c r="EG37" s="15"/>
      <c r="EH37" s="15"/>
      <c r="EI37" s="13"/>
      <c r="EJ37" s="14"/>
      <c r="EK37" s="15"/>
      <c r="EL37" s="15"/>
      <c r="EM37" s="15"/>
      <c r="EN37" s="15"/>
      <c r="EO37" s="14"/>
      <c r="EP37" s="15"/>
      <c r="EQ37" s="15"/>
      <c r="ER37" s="15"/>
      <c r="ES37" s="13"/>
      <c r="ET37" s="14"/>
      <c r="EU37" s="15"/>
      <c r="EV37" s="15"/>
      <c r="EW37" s="15"/>
      <c r="EX37" s="13"/>
      <c r="EY37" s="14"/>
      <c r="EZ37" s="15"/>
      <c r="FA37" s="15"/>
      <c r="FB37" s="15"/>
      <c r="FC37" s="13"/>
      <c r="FD37" s="14"/>
      <c r="FE37" s="15"/>
      <c r="FF37" s="15"/>
      <c r="FG37" s="15"/>
      <c r="FH37" s="13"/>
      <c r="FI37" s="14"/>
      <c r="FJ37" s="15"/>
      <c r="FK37" s="15"/>
      <c r="FL37" s="15"/>
      <c r="FM37" s="13"/>
      <c r="FN37" s="14"/>
      <c r="FO37" s="15"/>
      <c r="FP37" s="15"/>
      <c r="FQ37" s="15"/>
      <c r="FR37" s="13"/>
      <c r="FS37" s="14"/>
      <c r="FT37" s="15"/>
      <c r="FU37" s="15"/>
      <c r="FV37" s="15"/>
      <c r="FW37" s="13"/>
      <c r="FX37" s="14"/>
      <c r="FY37" s="15"/>
      <c r="FZ37" s="15"/>
      <c r="GA37" s="15"/>
      <c r="GB37" s="13"/>
      <c r="GC37" s="14"/>
      <c r="GD37" s="15"/>
      <c r="GE37" s="15"/>
      <c r="GF37" s="15"/>
      <c r="GG37" s="13"/>
      <c r="GH37" s="14"/>
      <c r="GI37" s="15"/>
      <c r="GJ37" s="15"/>
      <c r="GK37" s="15"/>
      <c r="GL37" s="13"/>
      <c r="GM37" s="14"/>
      <c r="GN37" s="15"/>
      <c r="GO37" s="15"/>
      <c r="GP37" s="15"/>
      <c r="GQ37" s="13"/>
      <c r="GR37" s="14"/>
      <c r="GS37" s="15"/>
      <c r="GT37" s="15"/>
      <c r="GU37" s="15"/>
      <c r="GV37" s="13"/>
      <c r="GW37" s="14"/>
      <c r="GX37" s="15"/>
      <c r="GY37" s="15"/>
      <c r="GZ37" s="15"/>
      <c r="HA37" s="13"/>
      <c r="HB37" s="14"/>
      <c r="HC37" s="15"/>
      <c r="HD37" s="15"/>
      <c r="HE37" s="15"/>
      <c r="HF37" s="13"/>
      <c r="HG37" s="14"/>
      <c r="HH37" s="15"/>
      <c r="HI37" s="15"/>
      <c r="HJ37" s="15"/>
      <c r="HK37" s="13"/>
      <c r="HL37" s="14"/>
      <c r="HM37" s="15"/>
      <c r="HN37" s="15"/>
      <c r="HO37" s="15"/>
      <c r="HP37" s="13"/>
      <c r="HQ37" s="14"/>
      <c r="HR37" s="15"/>
      <c r="HS37" s="15"/>
      <c r="HT37" s="15"/>
      <c r="HU37" s="13"/>
      <c r="HV37" s="14"/>
      <c r="HW37" s="15"/>
      <c r="HX37" s="15"/>
      <c r="HY37" s="15"/>
      <c r="HZ37" s="13"/>
      <c r="IA37" s="14"/>
      <c r="IB37" s="15"/>
      <c r="IC37" s="15"/>
      <c r="ID37" s="15"/>
      <c r="IE37" s="13"/>
      <c r="IF37" s="14"/>
      <c r="IG37" s="15"/>
      <c r="IH37" s="15"/>
      <c r="II37" s="15"/>
      <c r="IJ37" s="13"/>
      <c r="IK37" s="14"/>
      <c r="IL37" s="15"/>
      <c r="IM37" s="15"/>
      <c r="IN37" s="15"/>
      <c r="IO37" s="13"/>
      <c r="IP37" s="14"/>
      <c r="IQ37" s="15"/>
      <c r="IR37" s="15"/>
      <c r="IS37" s="15"/>
      <c r="IT37" s="15"/>
      <c r="IU37" s="14"/>
      <c r="IV37" s="15"/>
      <c r="IW37" s="15"/>
      <c r="IX37" s="15"/>
      <c r="IY37" s="327"/>
    </row>
    <row r="38" spans="2:259" x14ac:dyDescent="0.3">
      <c r="B38" s="323"/>
      <c r="C38" s="320"/>
      <c r="D38" s="315"/>
      <c r="E38" s="14"/>
      <c r="F38" s="15"/>
      <c r="G38" s="15"/>
      <c r="H38" s="15"/>
      <c r="I38" s="13"/>
      <c r="J38" s="14"/>
      <c r="K38" s="15"/>
      <c r="L38" s="15"/>
      <c r="M38" s="15"/>
      <c r="N38" s="13"/>
      <c r="O38" s="14"/>
      <c r="P38" s="15"/>
      <c r="Q38" s="15"/>
      <c r="R38" s="15"/>
      <c r="S38" s="13"/>
      <c r="T38" s="14"/>
      <c r="U38" s="15"/>
      <c r="V38" s="15"/>
      <c r="W38" s="15"/>
      <c r="X38" s="13"/>
      <c r="Y38" s="14"/>
      <c r="Z38" s="15"/>
      <c r="AA38" s="15"/>
      <c r="AB38" s="15"/>
      <c r="AC38" s="15"/>
      <c r="AD38" s="14"/>
      <c r="AE38" s="15"/>
      <c r="AF38" s="15"/>
      <c r="AG38" s="15"/>
      <c r="AH38" s="13"/>
      <c r="AI38" s="14"/>
      <c r="AJ38" s="15"/>
      <c r="AK38" s="15"/>
      <c r="AL38" s="15"/>
      <c r="AM38" s="13"/>
      <c r="AN38" s="14"/>
      <c r="AO38" s="15"/>
      <c r="AP38" s="15"/>
      <c r="AQ38" s="15"/>
      <c r="AR38" s="326"/>
      <c r="AS38" s="14"/>
      <c r="AT38" s="15"/>
      <c r="AU38" s="15"/>
      <c r="AV38" s="15"/>
      <c r="AW38" s="13"/>
      <c r="AX38" s="14"/>
      <c r="AY38" s="15"/>
      <c r="AZ38" s="15"/>
      <c r="BA38" s="15"/>
      <c r="BB38" s="13"/>
      <c r="BC38" s="14"/>
      <c r="BD38" s="15"/>
      <c r="BE38" s="15"/>
      <c r="BF38" s="15"/>
      <c r="BG38" s="13"/>
      <c r="BH38" s="14"/>
      <c r="BI38" s="15"/>
      <c r="BJ38" s="15"/>
      <c r="BK38" s="15"/>
      <c r="BL38" s="13"/>
      <c r="BM38" s="14"/>
      <c r="BN38" s="15"/>
      <c r="BO38" s="15"/>
      <c r="BP38" s="15"/>
      <c r="BQ38" s="13"/>
      <c r="BR38" s="14"/>
      <c r="BS38" s="15"/>
      <c r="BT38" s="15"/>
      <c r="BU38" s="15"/>
      <c r="BV38" s="13"/>
      <c r="BW38" s="14"/>
      <c r="BX38" s="15"/>
      <c r="BY38" s="15"/>
      <c r="BZ38" s="15"/>
      <c r="CA38" s="13"/>
      <c r="CB38" s="14"/>
      <c r="CC38" s="15"/>
      <c r="CD38" s="15"/>
      <c r="CE38" s="15"/>
      <c r="CF38" s="13"/>
      <c r="CG38" s="14"/>
      <c r="CH38" s="15"/>
      <c r="CI38" s="15"/>
      <c r="CJ38" s="15"/>
      <c r="CK38" s="13"/>
      <c r="CL38" s="14"/>
      <c r="CM38" s="15"/>
      <c r="CN38" s="15"/>
      <c r="CO38" s="15"/>
      <c r="CP38" s="13"/>
      <c r="CQ38" s="14"/>
      <c r="CR38" s="15"/>
      <c r="CS38" s="15"/>
      <c r="CT38" s="15"/>
      <c r="CU38" s="13"/>
      <c r="CV38" s="14"/>
      <c r="CW38" s="15"/>
      <c r="CX38" s="15"/>
      <c r="CY38" s="15"/>
      <c r="CZ38" s="13"/>
      <c r="DA38" s="14"/>
      <c r="DB38" s="15"/>
      <c r="DC38" s="15"/>
      <c r="DD38" s="15"/>
      <c r="DE38" s="13"/>
      <c r="DF38" s="14"/>
      <c r="DG38" s="15"/>
      <c r="DH38" s="15"/>
      <c r="DI38" s="15"/>
      <c r="DJ38" s="13"/>
      <c r="DK38" s="14"/>
      <c r="DL38" s="15"/>
      <c r="DM38" s="15"/>
      <c r="DN38" s="15"/>
      <c r="DO38" s="13"/>
      <c r="DP38" s="14"/>
      <c r="DQ38" s="15"/>
      <c r="DR38" s="15"/>
      <c r="DS38" s="15"/>
      <c r="DT38" s="13"/>
      <c r="DU38" s="14"/>
      <c r="DV38" s="15"/>
      <c r="DW38" s="15"/>
      <c r="DX38" s="15"/>
      <c r="DY38" s="13"/>
      <c r="DZ38" s="14"/>
      <c r="EA38" s="15"/>
      <c r="EB38" s="15"/>
      <c r="EC38" s="15"/>
      <c r="ED38" s="13"/>
      <c r="EE38" s="14"/>
      <c r="EF38" s="15"/>
      <c r="EG38" s="15"/>
      <c r="EH38" s="15"/>
      <c r="EI38" s="13"/>
      <c r="EJ38" s="14"/>
      <c r="EK38" s="15"/>
      <c r="EL38" s="15"/>
      <c r="EM38" s="15"/>
      <c r="EN38" s="15"/>
      <c r="EO38" s="14"/>
      <c r="EP38" s="15"/>
      <c r="EQ38" s="15"/>
      <c r="ER38" s="15"/>
      <c r="ES38" s="13"/>
      <c r="ET38" s="14"/>
      <c r="EU38" s="15"/>
      <c r="EV38" s="15"/>
      <c r="EW38" s="15"/>
      <c r="EX38" s="13"/>
      <c r="EY38" s="14"/>
      <c r="EZ38" s="15"/>
      <c r="FA38" s="15"/>
      <c r="FB38" s="15"/>
      <c r="FC38" s="13"/>
      <c r="FD38" s="14"/>
      <c r="FE38" s="15"/>
      <c r="FF38" s="15"/>
      <c r="FG38" s="15"/>
      <c r="FH38" s="13"/>
      <c r="FI38" s="14"/>
      <c r="FJ38" s="15"/>
      <c r="FK38" s="15"/>
      <c r="FL38" s="15"/>
      <c r="FM38" s="13"/>
      <c r="FN38" s="14"/>
      <c r="FO38" s="15"/>
      <c r="FP38" s="15"/>
      <c r="FQ38" s="15"/>
      <c r="FR38" s="13"/>
      <c r="FS38" s="14"/>
      <c r="FT38" s="15"/>
      <c r="FU38" s="15"/>
      <c r="FV38" s="15"/>
      <c r="FW38" s="13"/>
      <c r="FX38" s="14"/>
      <c r="FY38" s="15"/>
      <c r="FZ38" s="15"/>
      <c r="GA38" s="15"/>
      <c r="GB38" s="13"/>
      <c r="GC38" s="14"/>
      <c r="GD38" s="15"/>
      <c r="GE38" s="15"/>
      <c r="GF38" s="15"/>
      <c r="GG38" s="13"/>
      <c r="GH38" s="14"/>
      <c r="GI38" s="15"/>
      <c r="GJ38" s="15"/>
      <c r="GK38" s="15"/>
      <c r="GL38" s="13"/>
      <c r="GM38" s="14"/>
      <c r="GN38" s="15"/>
      <c r="GO38" s="15"/>
      <c r="GP38" s="15"/>
      <c r="GQ38" s="13"/>
      <c r="GR38" s="14"/>
      <c r="GS38" s="15"/>
      <c r="GT38" s="15"/>
      <c r="GU38" s="15"/>
      <c r="GV38" s="13"/>
      <c r="GW38" s="14"/>
      <c r="GX38" s="15"/>
      <c r="GY38" s="15"/>
      <c r="GZ38" s="15"/>
      <c r="HA38" s="13"/>
      <c r="HB38" s="14"/>
      <c r="HC38" s="15"/>
      <c r="HD38" s="15"/>
      <c r="HE38" s="15"/>
      <c r="HF38" s="13"/>
      <c r="HG38" s="14"/>
      <c r="HH38" s="15"/>
      <c r="HI38" s="15"/>
      <c r="HJ38" s="15"/>
      <c r="HK38" s="13"/>
      <c r="HL38" s="14"/>
      <c r="HM38" s="15"/>
      <c r="HN38" s="15"/>
      <c r="HO38" s="15"/>
      <c r="HP38" s="13"/>
      <c r="HQ38" s="14"/>
      <c r="HR38" s="15"/>
      <c r="HS38" s="15"/>
      <c r="HT38" s="15"/>
      <c r="HU38" s="13"/>
      <c r="HV38" s="14"/>
      <c r="HW38" s="15"/>
      <c r="HX38" s="15"/>
      <c r="HY38" s="15"/>
      <c r="HZ38" s="13"/>
      <c r="IA38" s="14"/>
      <c r="IB38" s="15"/>
      <c r="IC38" s="15"/>
      <c r="ID38" s="15"/>
      <c r="IE38" s="13"/>
      <c r="IF38" s="14"/>
      <c r="IG38" s="15"/>
      <c r="IH38" s="15"/>
      <c r="II38" s="15"/>
      <c r="IJ38" s="13"/>
      <c r="IK38" s="14"/>
      <c r="IL38" s="15"/>
      <c r="IM38" s="15"/>
      <c r="IN38" s="15"/>
      <c r="IO38" s="13"/>
      <c r="IP38" s="14"/>
      <c r="IQ38" s="15"/>
      <c r="IR38" s="15"/>
      <c r="IS38" s="15"/>
      <c r="IT38" s="15"/>
      <c r="IU38" s="14"/>
      <c r="IV38" s="15"/>
      <c r="IW38" s="15"/>
      <c r="IX38" s="15"/>
      <c r="IY38" s="327"/>
    </row>
    <row r="39" spans="2:259" x14ac:dyDescent="0.3">
      <c r="B39" s="323"/>
      <c r="C39" s="320"/>
      <c r="D39" s="315"/>
      <c r="E39" s="14"/>
      <c r="F39" s="15"/>
      <c r="G39" s="15"/>
      <c r="H39" s="15"/>
      <c r="I39" s="13"/>
      <c r="J39" s="14"/>
      <c r="K39" s="15"/>
      <c r="L39" s="15"/>
      <c r="M39" s="15"/>
      <c r="N39" s="13"/>
      <c r="O39" s="14"/>
      <c r="P39" s="15"/>
      <c r="Q39" s="15"/>
      <c r="R39" s="15"/>
      <c r="S39" s="13"/>
      <c r="T39" s="14"/>
      <c r="U39" s="15"/>
      <c r="V39" s="15"/>
      <c r="W39" s="15"/>
      <c r="X39" s="13"/>
      <c r="Y39" s="14"/>
      <c r="Z39" s="15"/>
      <c r="AA39" s="15"/>
      <c r="AB39" s="15"/>
      <c r="AC39" s="15"/>
      <c r="AD39" s="14"/>
      <c r="AE39" s="15"/>
      <c r="AF39" s="15"/>
      <c r="AG39" s="15"/>
      <c r="AH39" s="13"/>
      <c r="AI39" s="14"/>
      <c r="AJ39" s="15"/>
      <c r="AK39" s="15"/>
      <c r="AL39" s="15"/>
      <c r="AM39" s="13"/>
      <c r="AN39" s="14"/>
      <c r="AO39" s="15"/>
      <c r="AP39" s="15"/>
      <c r="AQ39" s="15"/>
      <c r="AR39" s="326"/>
      <c r="AS39" s="14"/>
      <c r="AT39" s="15"/>
      <c r="AU39" s="15"/>
      <c r="AV39" s="15"/>
      <c r="AW39" s="13"/>
      <c r="AX39" s="14"/>
      <c r="AY39" s="15"/>
      <c r="AZ39" s="15"/>
      <c r="BA39" s="15"/>
      <c r="BB39" s="13"/>
      <c r="BC39" s="14"/>
      <c r="BD39" s="15"/>
      <c r="BE39" s="15"/>
      <c r="BF39" s="15"/>
      <c r="BG39" s="13"/>
      <c r="BH39" s="14"/>
      <c r="BI39" s="15"/>
      <c r="BJ39" s="15"/>
      <c r="BK39" s="15"/>
      <c r="BL39" s="13"/>
      <c r="BM39" s="14"/>
      <c r="BN39" s="15"/>
      <c r="BO39" s="15"/>
      <c r="BP39" s="15"/>
      <c r="BQ39" s="13"/>
      <c r="BR39" s="14"/>
      <c r="BS39" s="15"/>
      <c r="BT39" s="15"/>
      <c r="BU39" s="15"/>
      <c r="BV39" s="13"/>
      <c r="BW39" s="14"/>
      <c r="BX39" s="15"/>
      <c r="BY39" s="15"/>
      <c r="BZ39" s="15"/>
      <c r="CA39" s="13"/>
      <c r="CB39" s="14"/>
      <c r="CC39" s="15"/>
      <c r="CD39" s="15"/>
      <c r="CE39" s="15"/>
      <c r="CF39" s="13"/>
      <c r="CG39" s="14"/>
      <c r="CH39" s="15"/>
      <c r="CI39" s="15"/>
      <c r="CJ39" s="15"/>
      <c r="CK39" s="13"/>
      <c r="CL39" s="14"/>
      <c r="CM39" s="15"/>
      <c r="CN39" s="15"/>
      <c r="CO39" s="15"/>
      <c r="CP39" s="13"/>
      <c r="CQ39" s="14"/>
      <c r="CR39" s="15"/>
      <c r="CS39" s="15"/>
      <c r="CT39" s="15"/>
      <c r="CU39" s="13"/>
      <c r="CV39" s="14"/>
      <c r="CW39" s="15"/>
      <c r="CX39" s="15"/>
      <c r="CY39" s="15"/>
      <c r="CZ39" s="13"/>
      <c r="DA39" s="14"/>
      <c r="DB39" s="15"/>
      <c r="DC39" s="15"/>
      <c r="DD39" s="15"/>
      <c r="DE39" s="13"/>
      <c r="DF39" s="14"/>
      <c r="DG39" s="15"/>
      <c r="DH39" s="15"/>
      <c r="DI39" s="15"/>
      <c r="DJ39" s="13"/>
      <c r="DK39" s="14"/>
      <c r="DL39" s="15"/>
      <c r="DM39" s="15"/>
      <c r="DN39" s="15"/>
      <c r="DO39" s="13"/>
      <c r="DP39" s="14"/>
      <c r="DQ39" s="15"/>
      <c r="DR39" s="15"/>
      <c r="DS39" s="15"/>
      <c r="DT39" s="13"/>
      <c r="DU39" s="14"/>
      <c r="DV39" s="15"/>
      <c r="DW39" s="15"/>
      <c r="DX39" s="15"/>
      <c r="DY39" s="13"/>
      <c r="DZ39" s="14"/>
      <c r="EA39" s="15"/>
      <c r="EB39" s="15"/>
      <c r="EC39" s="15"/>
      <c r="ED39" s="13"/>
      <c r="EE39" s="14"/>
      <c r="EF39" s="15"/>
      <c r="EG39" s="15"/>
      <c r="EH39" s="15"/>
      <c r="EI39" s="13"/>
      <c r="EJ39" s="14"/>
      <c r="EK39" s="15"/>
      <c r="EL39" s="15"/>
      <c r="EM39" s="15"/>
      <c r="EN39" s="15"/>
      <c r="EO39" s="14"/>
      <c r="EP39" s="15"/>
      <c r="EQ39" s="15"/>
      <c r="ER39" s="15"/>
      <c r="ES39" s="13"/>
      <c r="ET39" s="14"/>
      <c r="EU39" s="15"/>
      <c r="EV39" s="15"/>
      <c r="EW39" s="15"/>
      <c r="EX39" s="13"/>
      <c r="EY39" s="14"/>
      <c r="EZ39" s="15"/>
      <c r="FA39" s="15"/>
      <c r="FB39" s="15"/>
      <c r="FC39" s="13"/>
      <c r="FD39" s="14"/>
      <c r="FE39" s="15"/>
      <c r="FF39" s="15"/>
      <c r="FG39" s="15"/>
      <c r="FH39" s="13"/>
      <c r="FI39" s="14"/>
      <c r="FJ39" s="15"/>
      <c r="FK39" s="15"/>
      <c r="FL39" s="15"/>
      <c r="FM39" s="13"/>
      <c r="FN39" s="14"/>
      <c r="FO39" s="15"/>
      <c r="FP39" s="15"/>
      <c r="FQ39" s="15"/>
      <c r="FR39" s="13"/>
      <c r="FS39" s="14"/>
      <c r="FT39" s="15"/>
      <c r="FU39" s="15"/>
      <c r="FV39" s="15"/>
      <c r="FW39" s="13"/>
      <c r="FX39" s="14"/>
      <c r="FY39" s="15"/>
      <c r="FZ39" s="15"/>
      <c r="GA39" s="15"/>
      <c r="GB39" s="13"/>
      <c r="GC39" s="14"/>
      <c r="GD39" s="15"/>
      <c r="GE39" s="15"/>
      <c r="GF39" s="15"/>
      <c r="GG39" s="13"/>
      <c r="GH39" s="14"/>
      <c r="GI39" s="15"/>
      <c r="GJ39" s="15"/>
      <c r="GK39" s="15"/>
      <c r="GL39" s="13"/>
      <c r="GM39" s="14"/>
      <c r="GN39" s="15"/>
      <c r="GO39" s="15"/>
      <c r="GP39" s="15"/>
      <c r="GQ39" s="13"/>
      <c r="GR39" s="14"/>
      <c r="GS39" s="15"/>
      <c r="GT39" s="15"/>
      <c r="GU39" s="15"/>
      <c r="GV39" s="13"/>
      <c r="GW39" s="14"/>
      <c r="GX39" s="15"/>
      <c r="GY39" s="15"/>
      <c r="GZ39" s="15"/>
      <c r="HA39" s="13"/>
      <c r="HB39" s="14"/>
      <c r="HC39" s="15"/>
      <c r="HD39" s="15"/>
      <c r="HE39" s="15"/>
      <c r="HF39" s="13"/>
      <c r="HG39" s="14"/>
      <c r="HH39" s="15"/>
      <c r="HI39" s="15"/>
      <c r="HJ39" s="15"/>
      <c r="HK39" s="13"/>
      <c r="HL39" s="14"/>
      <c r="HM39" s="15"/>
      <c r="HN39" s="15"/>
      <c r="HO39" s="15"/>
      <c r="HP39" s="13"/>
      <c r="HQ39" s="14"/>
      <c r="HR39" s="15"/>
      <c r="HS39" s="15"/>
      <c r="HT39" s="15"/>
      <c r="HU39" s="13"/>
      <c r="HV39" s="14"/>
      <c r="HW39" s="15"/>
      <c r="HX39" s="15"/>
      <c r="HY39" s="15"/>
      <c r="HZ39" s="13"/>
      <c r="IA39" s="14"/>
      <c r="IB39" s="15"/>
      <c r="IC39" s="15"/>
      <c r="ID39" s="15"/>
      <c r="IE39" s="13"/>
      <c r="IF39" s="14"/>
      <c r="IG39" s="15"/>
      <c r="IH39" s="15"/>
      <c r="II39" s="15"/>
      <c r="IJ39" s="13"/>
      <c r="IK39" s="14"/>
      <c r="IL39" s="15"/>
      <c r="IM39" s="15"/>
      <c r="IN39" s="15"/>
      <c r="IO39" s="13"/>
      <c r="IP39" s="14"/>
      <c r="IQ39" s="15"/>
      <c r="IR39" s="15"/>
      <c r="IS39" s="15"/>
      <c r="IT39" s="15"/>
      <c r="IU39" s="14"/>
      <c r="IV39" s="15"/>
      <c r="IW39" s="15"/>
      <c r="IX39" s="15"/>
      <c r="IY39" s="327"/>
    </row>
    <row r="40" spans="2:259" x14ac:dyDescent="0.3">
      <c r="B40" s="317"/>
      <c r="C40" s="320"/>
      <c r="D40" s="315"/>
      <c r="E40" s="14"/>
      <c r="F40" s="15"/>
      <c r="G40" s="15"/>
      <c r="H40" s="15"/>
      <c r="I40" s="13"/>
      <c r="J40" s="14"/>
      <c r="K40" s="15"/>
      <c r="L40" s="15"/>
      <c r="M40" s="15"/>
      <c r="N40" s="13"/>
      <c r="O40" s="14"/>
      <c r="P40" s="15"/>
      <c r="Q40" s="15"/>
      <c r="R40" s="15"/>
      <c r="S40" s="13"/>
      <c r="T40" s="14"/>
      <c r="U40" s="15"/>
      <c r="V40" s="15"/>
      <c r="W40" s="15"/>
      <c r="X40" s="13"/>
      <c r="Y40" s="14"/>
      <c r="Z40" s="15"/>
      <c r="AA40" s="15"/>
      <c r="AB40" s="15"/>
      <c r="AC40" s="15"/>
      <c r="AD40" s="14"/>
      <c r="AE40" s="15"/>
      <c r="AF40" s="15"/>
      <c r="AG40" s="15"/>
      <c r="AH40" s="13"/>
      <c r="AI40" s="14"/>
      <c r="AJ40" s="15"/>
      <c r="AK40" s="15"/>
      <c r="AL40" s="15"/>
      <c r="AM40" s="13"/>
      <c r="AN40" s="14"/>
      <c r="AO40" s="15"/>
      <c r="AP40" s="15"/>
      <c r="AQ40" s="15"/>
      <c r="AR40" s="326"/>
      <c r="AS40" s="14"/>
      <c r="AT40" s="15"/>
      <c r="AU40" s="15"/>
      <c r="AV40" s="15"/>
      <c r="AW40" s="13"/>
      <c r="AX40" s="14"/>
      <c r="AY40" s="15"/>
      <c r="AZ40" s="15"/>
      <c r="BA40" s="15"/>
      <c r="BB40" s="13"/>
      <c r="BC40" s="14"/>
      <c r="BD40" s="15"/>
      <c r="BE40" s="15"/>
      <c r="BF40" s="15"/>
      <c r="BG40" s="13"/>
      <c r="BH40" s="14"/>
      <c r="BI40" s="15"/>
      <c r="BJ40" s="15"/>
      <c r="BK40" s="15"/>
      <c r="BL40" s="13"/>
      <c r="BM40" s="14"/>
      <c r="BN40" s="15"/>
      <c r="BO40" s="15"/>
      <c r="BP40" s="15"/>
      <c r="BQ40" s="13"/>
      <c r="BR40" s="14"/>
      <c r="BS40" s="15"/>
      <c r="BT40" s="15"/>
      <c r="BU40" s="15"/>
      <c r="BV40" s="13"/>
      <c r="BW40" s="14"/>
      <c r="BX40" s="15"/>
      <c r="BY40" s="15"/>
      <c r="BZ40" s="15"/>
      <c r="CA40" s="13"/>
      <c r="CB40" s="14"/>
      <c r="CC40" s="15"/>
      <c r="CD40" s="15"/>
      <c r="CE40" s="15"/>
      <c r="CF40" s="13"/>
      <c r="CG40" s="14"/>
      <c r="CH40" s="15"/>
      <c r="CI40" s="15"/>
      <c r="CJ40" s="15"/>
      <c r="CK40" s="13"/>
      <c r="CL40" s="14"/>
      <c r="CM40" s="15"/>
      <c r="CN40" s="15"/>
      <c r="CO40" s="15"/>
      <c r="CP40" s="13"/>
      <c r="CQ40" s="14"/>
      <c r="CR40" s="15"/>
      <c r="CS40" s="15"/>
      <c r="CT40" s="15"/>
      <c r="CU40" s="13"/>
      <c r="CV40" s="14"/>
      <c r="CW40" s="15"/>
      <c r="CX40" s="15"/>
      <c r="CY40" s="15"/>
      <c r="CZ40" s="13"/>
      <c r="DA40" s="14"/>
      <c r="DB40" s="15"/>
      <c r="DC40" s="15"/>
      <c r="DD40" s="15"/>
      <c r="DE40" s="13"/>
      <c r="DF40" s="14"/>
      <c r="DG40" s="15"/>
      <c r="DH40" s="15"/>
      <c r="DI40" s="15"/>
      <c r="DJ40" s="13"/>
      <c r="DK40" s="14"/>
      <c r="DL40" s="15"/>
      <c r="DM40" s="15"/>
      <c r="DN40" s="15"/>
      <c r="DO40" s="13"/>
      <c r="DP40" s="14"/>
      <c r="DQ40" s="15"/>
      <c r="DR40" s="15"/>
      <c r="DS40" s="15"/>
      <c r="DT40" s="13"/>
      <c r="DU40" s="14"/>
      <c r="DV40" s="15"/>
      <c r="DW40" s="15"/>
      <c r="DX40" s="15"/>
      <c r="DY40" s="13"/>
      <c r="DZ40" s="14"/>
      <c r="EA40" s="15"/>
      <c r="EB40" s="15"/>
      <c r="EC40" s="15"/>
      <c r="ED40" s="13"/>
      <c r="EE40" s="14"/>
      <c r="EF40" s="15"/>
      <c r="EG40" s="15"/>
      <c r="EH40" s="15"/>
      <c r="EI40" s="13"/>
      <c r="EJ40" s="14"/>
      <c r="EK40" s="15"/>
      <c r="EL40" s="15"/>
      <c r="EM40" s="15"/>
      <c r="EN40" s="15"/>
      <c r="EO40" s="14"/>
      <c r="EP40" s="15"/>
      <c r="EQ40" s="15"/>
      <c r="ER40" s="15"/>
      <c r="ES40" s="13"/>
      <c r="ET40" s="14"/>
      <c r="EU40" s="15"/>
      <c r="EV40" s="15"/>
      <c r="EW40" s="15"/>
      <c r="EX40" s="13"/>
      <c r="EY40" s="14"/>
      <c r="EZ40" s="15"/>
      <c r="FA40" s="15"/>
      <c r="FB40" s="15"/>
      <c r="FC40" s="13"/>
      <c r="FD40" s="14"/>
      <c r="FE40" s="15"/>
      <c r="FF40" s="15"/>
      <c r="FG40" s="15"/>
      <c r="FH40" s="13"/>
      <c r="FI40" s="14"/>
      <c r="FJ40" s="15"/>
      <c r="FK40" s="15"/>
      <c r="FL40" s="15"/>
      <c r="FM40" s="13"/>
      <c r="FN40" s="14"/>
      <c r="FO40" s="15"/>
      <c r="FP40" s="15"/>
      <c r="FQ40" s="15"/>
      <c r="FR40" s="13"/>
      <c r="FS40" s="14"/>
      <c r="FT40" s="15"/>
      <c r="FU40" s="15"/>
      <c r="FV40" s="15"/>
      <c r="FW40" s="13"/>
      <c r="FX40" s="14"/>
      <c r="FY40" s="15"/>
      <c r="FZ40" s="15"/>
      <c r="GA40" s="15"/>
      <c r="GB40" s="13"/>
      <c r="GC40" s="14"/>
      <c r="GD40" s="15"/>
      <c r="GE40" s="15"/>
      <c r="GF40" s="15"/>
      <c r="GG40" s="13"/>
      <c r="GH40" s="14"/>
      <c r="GI40" s="15"/>
      <c r="GJ40" s="15"/>
      <c r="GK40" s="15"/>
      <c r="GL40" s="13"/>
      <c r="GM40" s="14"/>
      <c r="GN40" s="15"/>
      <c r="GO40" s="15"/>
      <c r="GP40" s="15"/>
      <c r="GQ40" s="13"/>
      <c r="GR40" s="14"/>
      <c r="GS40" s="15"/>
      <c r="GT40" s="15"/>
      <c r="GU40" s="15"/>
      <c r="GV40" s="13"/>
      <c r="GW40" s="14"/>
      <c r="GX40" s="15"/>
      <c r="GY40" s="15"/>
      <c r="GZ40" s="15"/>
      <c r="HA40" s="13"/>
      <c r="HB40" s="14"/>
      <c r="HC40" s="15"/>
      <c r="HD40" s="15"/>
      <c r="HE40" s="15"/>
      <c r="HF40" s="13"/>
      <c r="HG40" s="14"/>
      <c r="HH40" s="15"/>
      <c r="HI40" s="15"/>
      <c r="HJ40" s="15"/>
      <c r="HK40" s="13"/>
      <c r="HL40" s="14"/>
      <c r="HM40" s="15"/>
      <c r="HN40" s="15"/>
      <c r="HO40" s="15"/>
      <c r="HP40" s="13"/>
      <c r="HQ40" s="14"/>
      <c r="HR40" s="15"/>
      <c r="HS40" s="15"/>
      <c r="HT40" s="15"/>
      <c r="HU40" s="13"/>
      <c r="HV40" s="14"/>
      <c r="HW40" s="15"/>
      <c r="HX40" s="15"/>
      <c r="HY40" s="15"/>
      <c r="HZ40" s="13"/>
      <c r="IA40" s="14"/>
      <c r="IB40" s="15"/>
      <c r="IC40" s="15"/>
      <c r="ID40" s="15"/>
      <c r="IE40" s="13"/>
      <c r="IF40" s="14"/>
      <c r="IG40" s="15"/>
      <c r="IH40" s="15"/>
      <c r="II40" s="15"/>
      <c r="IJ40" s="13"/>
      <c r="IK40" s="14"/>
      <c r="IL40" s="15"/>
      <c r="IM40" s="15"/>
      <c r="IN40" s="15"/>
      <c r="IO40" s="13"/>
      <c r="IP40" s="14"/>
      <c r="IQ40" s="15"/>
      <c r="IR40" s="15"/>
      <c r="IS40" s="15"/>
      <c r="IT40" s="15"/>
      <c r="IU40" s="14"/>
      <c r="IV40" s="15"/>
      <c r="IW40" s="15"/>
      <c r="IX40" s="15"/>
      <c r="IY40" s="327"/>
    </row>
    <row r="41" spans="2:259" x14ac:dyDescent="0.3">
      <c r="B41" s="317"/>
      <c r="C41" s="320"/>
      <c r="D41" s="315"/>
      <c r="E41" s="14"/>
      <c r="F41" s="15"/>
      <c r="G41" s="15"/>
      <c r="H41" s="15"/>
      <c r="I41" s="13"/>
      <c r="J41" s="14"/>
      <c r="K41" s="15"/>
      <c r="L41" s="15"/>
      <c r="M41" s="15"/>
      <c r="N41" s="13"/>
      <c r="O41" s="14"/>
      <c r="P41" s="15"/>
      <c r="Q41" s="15"/>
      <c r="R41" s="15"/>
      <c r="S41" s="13"/>
      <c r="T41" s="14"/>
      <c r="U41" s="15"/>
      <c r="V41" s="15"/>
      <c r="W41" s="15"/>
      <c r="X41" s="13"/>
      <c r="Y41" s="14"/>
      <c r="Z41" s="15"/>
      <c r="AA41" s="15"/>
      <c r="AB41" s="15"/>
      <c r="AC41" s="15"/>
      <c r="AD41" s="14"/>
      <c r="AE41" s="15"/>
      <c r="AF41" s="15"/>
      <c r="AG41" s="15"/>
      <c r="AH41" s="13"/>
      <c r="AI41" s="14"/>
      <c r="AJ41" s="15"/>
      <c r="AK41" s="15"/>
      <c r="AL41" s="15"/>
      <c r="AM41" s="13"/>
      <c r="AN41" s="14"/>
      <c r="AO41" s="15"/>
      <c r="AP41" s="15"/>
      <c r="AQ41" s="15"/>
      <c r="AR41" s="326"/>
      <c r="AS41" s="14"/>
      <c r="AT41" s="15"/>
      <c r="AU41" s="15"/>
      <c r="AV41" s="15"/>
      <c r="AW41" s="13"/>
      <c r="AX41" s="14"/>
      <c r="AY41" s="15"/>
      <c r="AZ41" s="15"/>
      <c r="BA41" s="15"/>
      <c r="BB41" s="13"/>
      <c r="BC41" s="14"/>
      <c r="BD41" s="15"/>
      <c r="BE41" s="15"/>
      <c r="BF41" s="15"/>
      <c r="BG41" s="13"/>
      <c r="BH41" s="14"/>
      <c r="BI41" s="15"/>
      <c r="BJ41" s="15"/>
      <c r="BK41" s="15"/>
      <c r="BL41" s="13"/>
      <c r="BM41" s="14"/>
      <c r="BN41" s="15"/>
      <c r="BO41" s="15"/>
      <c r="BP41" s="15"/>
      <c r="BQ41" s="13"/>
      <c r="BR41" s="14"/>
      <c r="BS41" s="15"/>
      <c r="BT41" s="15"/>
      <c r="BU41" s="15"/>
      <c r="BV41" s="13"/>
      <c r="BW41" s="14"/>
      <c r="BX41" s="15"/>
      <c r="BY41" s="15"/>
      <c r="BZ41" s="15"/>
      <c r="CA41" s="13"/>
      <c r="CB41" s="14"/>
      <c r="CC41" s="15"/>
      <c r="CD41" s="15"/>
      <c r="CE41" s="15"/>
      <c r="CF41" s="13"/>
      <c r="CG41" s="14"/>
      <c r="CH41" s="15"/>
      <c r="CI41" s="15"/>
      <c r="CJ41" s="15"/>
      <c r="CK41" s="13"/>
      <c r="CL41" s="14"/>
      <c r="CM41" s="15"/>
      <c r="CN41" s="15"/>
      <c r="CO41" s="15"/>
      <c r="CP41" s="13"/>
      <c r="CQ41" s="14"/>
      <c r="CR41" s="15"/>
      <c r="CS41" s="15"/>
      <c r="CT41" s="15"/>
      <c r="CU41" s="13"/>
      <c r="CV41" s="14"/>
      <c r="CW41" s="15"/>
      <c r="CX41" s="15"/>
      <c r="CY41" s="15"/>
      <c r="CZ41" s="13"/>
      <c r="DA41" s="14"/>
      <c r="DB41" s="15"/>
      <c r="DC41" s="15"/>
      <c r="DD41" s="15"/>
      <c r="DE41" s="13"/>
      <c r="DF41" s="14"/>
      <c r="DG41" s="15"/>
      <c r="DH41" s="15"/>
      <c r="DI41" s="15"/>
      <c r="DJ41" s="13"/>
      <c r="DK41" s="14"/>
      <c r="DL41" s="15"/>
      <c r="DM41" s="15"/>
      <c r="DN41" s="15"/>
      <c r="DO41" s="13"/>
      <c r="DP41" s="14"/>
      <c r="DQ41" s="15"/>
      <c r="DR41" s="15"/>
      <c r="DS41" s="15"/>
      <c r="DT41" s="13"/>
      <c r="DU41" s="14"/>
      <c r="DV41" s="15"/>
      <c r="DW41" s="15"/>
      <c r="DX41" s="15"/>
      <c r="DY41" s="13"/>
      <c r="DZ41" s="14"/>
      <c r="EA41" s="15"/>
      <c r="EB41" s="15"/>
      <c r="EC41" s="15"/>
      <c r="ED41" s="13"/>
      <c r="EE41" s="14"/>
      <c r="EF41" s="15"/>
      <c r="EG41" s="15"/>
      <c r="EH41" s="15"/>
      <c r="EI41" s="13"/>
      <c r="EJ41" s="14"/>
      <c r="EK41" s="15"/>
      <c r="EL41" s="15"/>
      <c r="EM41" s="15"/>
      <c r="EN41" s="15"/>
      <c r="EO41" s="14"/>
      <c r="EP41" s="15"/>
      <c r="EQ41" s="15"/>
      <c r="ER41" s="15"/>
      <c r="ES41" s="13"/>
      <c r="ET41" s="14"/>
      <c r="EU41" s="15"/>
      <c r="EV41" s="15"/>
      <c r="EW41" s="15"/>
      <c r="EX41" s="13"/>
      <c r="EY41" s="14"/>
      <c r="EZ41" s="15"/>
      <c r="FA41" s="15"/>
      <c r="FB41" s="15"/>
      <c r="FC41" s="13"/>
      <c r="FD41" s="14"/>
      <c r="FE41" s="15"/>
      <c r="FF41" s="15"/>
      <c r="FG41" s="15"/>
      <c r="FH41" s="13"/>
      <c r="FI41" s="14"/>
      <c r="FJ41" s="15"/>
      <c r="FK41" s="15"/>
      <c r="FL41" s="15"/>
      <c r="FM41" s="13"/>
      <c r="FN41" s="14"/>
      <c r="FO41" s="15"/>
      <c r="FP41" s="15"/>
      <c r="FQ41" s="15"/>
      <c r="FR41" s="13"/>
      <c r="FS41" s="14"/>
      <c r="FT41" s="15"/>
      <c r="FU41" s="15"/>
      <c r="FV41" s="15"/>
      <c r="FW41" s="13"/>
      <c r="FX41" s="14"/>
      <c r="FY41" s="15"/>
      <c r="FZ41" s="15"/>
      <c r="GA41" s="15"/>
      <c r="GB41" s="13"/>
      <c r="GC41" s="14"/>
      <c r="GD41" s="15"/>
      <c r="GE41" s="15"/>
      <c r="GF41" s="15"/>
      <c r="GG41" s="13"/>
      <c r="GH41" s="14"/>
      <c r="GI41" s="15"/>
      <c r="GJ41" s="15"/>
      <c r="GK41" s="15"/>
      <c r="GL41" s="13"/>
      <c r="GM41" s="14"/>
      <c r="GN41" s="15"/>
      <c r="GO41" s="15"/>
      <c r="GP41" s="15"/>
      <c r="GQ41" s="13"/>
      <c r="GR41" s="14"/>
      <c r="GS41" s="15"/>
      <c r="GT41" s="15"/>
      <c r="GU41" s="15"/>
      <c r="GV41" s="13"/>
      <c r="GW41" s="14"/>
      <c r="GX41" s="15"/>
      <c r="GY41" s="15"/>
      <c r="GZ41" s="15"/>
      <c r="HA41" s="13"/>
      <c r="HB41" s="14"/>
      <c r="HC41" s="15"/>
      <c r="HD41" s="15"/>
      <c r="HE41" s="15"/>
      <c r="HF41" s="13"/>
      <c r="HG41" s="14"/>
      <c r="HH41" s="15"/>
      <c r="HI41" s="15"/>
      <c r="HJ41" s="15"/>
      <c r="HK41" s="13"/>
      <c r="HL41" s="14"/>
      <c r="HM41" s="15"/>
      <c r="HN41" s="15"/>
      <c r="HO41" s="15"/>
      <c r="HP41" s="13"/>
      <c r="HQ41" s="14"/>
      <c r="HR41" s="15"/>
      <c r="HS41" s="15"/>
      <c r="HT41" s="15"/>
      <c r="HU41" s="13"/>
      <c r="HV41" s="14"/>
      <c r="HW41" s="15"/>
      <c r="HX41" s="15"/>
      <c r="HY41" s="15"/>
      <c r="HZ41" s="13"/>
      <c r="IA41" s="14"/>
      <c r="IB41" s="15"/>
      <c r="IC41" s="15"/>
      <c r="ID41" s="15"/>
      <c r="IE41" s="13"/>
      <c r="IF41" s="14"/>
      <c r="IG41" s="15"/>
      <c r="IH41" s="15"/>
      <c r="II41" s="15"/>
      <c r="IJ41" s="13"/>
      <c r="IK41" s="14"/>
      <c r="IL41" s="15"/>
      <c r="IM41" s="15"/>
      <c r="IN41" s="15"/>
      <c r="IO41" s="13"/>
      <c r="IP41" s="14"/>
      <c r="IQ41" s="15"/>
      <c r="IR41" s="15"/>
      <c r="IS41" s="15"/>
      <c r="IT41" s="15"/>
      <c r="IU41" s="14"/>
      <c r="IV41" s="15"/>
      <c r="IW41" s="15"/>
      <c r="IX41" s="15"/>
      <c r="IY41" s="327"/>
    </row>
    <row r="42" spans="2:259" x14ac:dyDescent="0.3">
      <c r="B42" s="317"/>
      <c r="C42" s="320"/>
      <c r="D42" s="315"/>
      <c r="E42" s="14"/>
      <c r="F42" s="15"/>
      <c r="G42" s="15"/>
      <c r="H42" s="15"/>
      <c r="I42" s="13"/>
      <c r="J42" s="14"/>
      <c r="K42" s="15"/>
      <c r="L42" s="15"/>
      <c r="M42" s="15"/>
      <c r="N42" s="13"/>
      <c r="O42" s="14"/>
      <c r="P42" s="15"/>
      <c r="Q42" s="15"/>
      <c r="R42" s="15"/>
      <c r="S42" s="13"/>
      <c r="T42" s="14"/>
      <c r="U42" s="15"/>
      <c r="V42" s="15"/>
      <c r="W42" s="15"/>
      <c r="X42" s="13"/>
      <c r="Y42" s="14"/>
      <c r="Z42" s="15"/>
      <c r="AA42" s="15"/>
      <c r="AB42" s="15"/>
      <c r="AC42" s="15"/>
      <c r="AD42" s="14"/>
      <c r="AE42" s="15"/>
      <c r="AF42" s="15"/>
      <c r="AG42" s="15"/>
      <c r="AH42" s="13"/>
      <c r="AI42" s="14"/>
      <c r="AJ42" s="15"/>
      <c r="AK42" s="15"/>
      <c r="AL42" s="15"/>
      <c r="AM42" s="13"/>
      <c r="AN42" s="14"/>
      <c r="AO42" s="15"/>
      <c r="AP42" s="15"/>
      <c r="AQ42" s="15"/>
      <c r="AR42" s="326"/>
      <c r="AS42" s="14"/>
      <c r="AT42" s="15"/>
      <c r="AU42" s="15"/>
      <c r="AV42" s="15"/>
      <c r="AW42" s="13"/>
      <c r="AX42" s="14"/>
      <c r="AY42" s="15"/>
      <c r="AZ42" s="15"/>
      <c r="BA42" s="15"/>
      <c r="BB42" s="13"/>
      <c r="BC42" s="14"/>
      <c r="BD42" s="15"/>
      <c r="BE42" s="15"/>
      <c r="BF42" s="15"/>
      <c r="BG42" s="13"/>
      <c r="BH42" s="14"/>
      <c r="BI42" s="15"/>
      <c r="BJ42" s="15"/>
      <c r="BK42" s="15"/>
      <c r="BL42" s="13"/>
      <c r="BM42" s="14"/>
      <c r="BN42" s="15"/>
      <c r="BO42" s="15"/>
      <c r="BP42" s="15"/>
      <c r="BQ42" s="13"/>
      <c r="BR42" s="14"/>
      <c r="BS42" s="15"/>
      <c r="BT42" s="15"/>
      <c r="BU42" s="15"/>
      <c r="BV42" s="13"/>
      <c r="BW42" s="14"/>
      <c r="BX42" s="15"/>
      <c r="BY42" s="15"/>
      <c r="BZ42" s="15"/>
      <c r="CA42" s="13"/>
      <c r="CB42" s="14"/>
      <c r="CC42" s="15"/>
      <c r="CD42" s="15"/>
      <c r="CE42" s="15"/>
      <c r="CF42" s="13"/>
      <c r="CG42" s="14"/>
      <c r="CH42" s="15"/>
      <c r="CI42" s="15"/>
      <c r="CJ42" s="15"/>
      <c r="CK42" s="13"/>
      <c r="CL42" s="14"/>
      <c r="CM42" s="15"/>
      <c r="CN42" s="15"/>
      <c r="CO42" s="15"/>
      <c r="CP42" s="13"/>
      <c r="CQ42" s="14"/>
      <c r="CR42" s="15"/>
      <c r="CS42" s="15"/>
      <c r="CT42" s="15"/>
      <c r="CU42" s="13"/>
      <c r="CV42" s="14"/>
      <c r="CW42" s="15"/>
      <c r="CX42" s="15"/>
      <c r="CY42" s="15"/>
      <c r="CZ42" s="13"/>
      <c r="DA42" s="14"/>
      <c r="DB42" s="15"/>
      <c r="DC42" s="15"/>
      <c r="DD42" s="15"/>
      <c r="DE42" s="13"/>
      <c r="DF42" s="14"/>
      <c r="DG42" s="15"/>
      <c r="DH42" s="15"/>
      <c r="DI42" s="15"/>
      <c r="DJ42" s="13"/>
      <c r="DK42" s="14"/>
      <c r="DL42" s="15"/>
      <c r="DM42" s="15"/>
      <c r="DN42" s="15"/>
      <c r="DO42" s="13"/>
      <c r="DP42" s="14"/>
      <c r="DQ42" s="15"/>
      <c r="DR42" s="15"/>
      <c r="DS42" s="15"/>
      <c r="DT42" s="13"/>
      <c r="DU42" s="14"/>
      <c r="DV42" s="15"/>
      <c r="DW42" s="15"/>
      <c r="DX42" s="15"/>
      <c r="DY42" s="13"/>
      <c r="DZ42" s="14"/>
      <c r="EA42" s="15"/>
      <c r="EB42" s="15"/>
      <c r="EC42" s="15"/>
      <c r="ED42" s="13"/>
      <c r="EE42" s="14"/>
      <c r="EF42" s="15"/>
      <c r="EG42" s="15"/>
      <c r="EH42" s="15"/>
      <c r="EI42" s="13"/>
      <c r="EJ42" s="14"/>
      <c r="EK42" s="15"/>
      <c r="EL42" s="15"/>
      <c r="EM42" s="15"/>
      <c r="EN42" s="15"/>
      <c r="EO42" s="14"/>
      <c r="EP42" s="15"/>
      <c r="EQ42" s="15"/>
      <c r="ER42" s="15"/>
      <c r="ES42" s="13"/>
      <c r="ET42" s="14"/>
      <c r="EU42" s="15"/>
      <c r="EV42" s="15"/>
      <c r="EW42" s="15"/>
      <c r="EX42" s="13"/>
      <c r="EY42" s="14"/>
      <c r="EZ42" s="15"/>
      <c r="FA42" s="15"/>
      <c r="FB42" s="15"/>
      <c r="FC42" s="13"/>
      <c r="FD42" s="14"/>
      <c r="FE42" s="15"/>
      <c r="FF42" s="15"/>
      <c r="FG42" s="15"/>
      <c r="FH42" s="13"/>
      <c r="FI42" s="14"/>
      <c r="FJ42" s="15"/>
      <c r="FK42" s="15"/>
      <c r="FL42" s="15"/>
      <c r="FM42" s="13"/>
      <c r="FN42" s="14"/>
      <c r="FO42" s="15"/>
      <c r="FP42" s="15"/>
      <c r="FQ42" s="15"/>
      <c r="FR42" s="13"/>
      <c r="FS42" s="14"/>
      <c r="FT42" s="15"/>
      <c r="FU42" s="15"/>
      <c r="FV42" s="15"/>
      <c r="FW42" s="13"/>
      <c r="FX42" s="14"/>
      <c r="FY42" s="15"/>
      <c r="FZ42" s="15"/>
      <c r="GA42" s="15"/>
      <c r="GB42" s="13"/>
      <c r="GC42" s="14"/>
      <c r="GD42" s="15"/>
      <c r="GE42" s="15"/>
      <c r="GF42" s="15"/>
      <c r="GG42" s="13"/>
      <c r="GH42" s="14"/>
      <c r="GI42" s="15"/>
      <c r="GJ42" s="15"/>
      <c r="GK42" s="15"/>
      <c r="GL42" s="13"/>
      <c r="GM42" s="14"/>
      <c r="GN42" s="15"/>
      <c r="GO42" s="15"/>
      <c r="GP42" s="15"/>
      <c r="GQ42" s="13"/>
      <c r="GR42" s="14"/>
      <c r="GS42" s="15"/>
      <c r="GT42" s="15"/>
      <c r="GU42" s="15"/>
      <c r="GV42" s="13"/>
      <c r="GW42" s="14"/>
      <c r="GX42" s="15"/>
      <c r="GY42" s="15"/>
      <c r="GZ42" s="15"/>
      <c r="HA42" s="13"/>
      <c r="HB42" s="14"/>
      <c r="HC42" s="15"/>
      <c r="HD42" s="15"/>
      <c r="HE42" s="15"/>
      <c r="HF42" s="13"/>
      <c r="HG42" s="14"/>
      <c r="HH42" s="15"/>
      <c r="HI42" s="15"/>
      <c r="HJ42" s="15"/>
      <c r="HK42" s="13"/>
      <c r="HL42" s="14"/>
      <c r="HM42" s="15"/>
      <c r="HN42" s="15"/>
      <c r="HO42" s="15"/>
      <c r="HP42" s="13"/>
      <c r="HQ42" s="14"/>
      <c r="HR42" s="15"/>
      <c r="HS42" s="15"/>
      <c r="HT42" s="15"/>
      <c r="HU42" s="13"/>
      <c r="HV42" s="14"/>
      <c r="HW42" s="15"/>
      <c r="HX42" s="15"/>
      <c r="HY42" s="15"/>
      <c r="HZ42" s="13"/>
      <c r="IA42" s="14"/>
      <c r="IB42" s="15"/>
      <c r="IC42" s="15"/>
      <c r="ID42" s="15"/>
      <c r="IE42" s="13"/>
      <c r="IF42" s="14"/>
      <c r="IG42" s="15"/>
      <c r="IH42" s="15"/>
      <c r="II42" s="15"/>
      <c r="IJ42" s="13"/>
      <c r="IK42" s="14"/>
      <c r="IL42" s="15"/>
      <c r="IM42" s="15"/>
      <c r="IN42" s="15"/>
      <c r="IO42" s="13"/>
      <c r="IP42" s="14"/>
      <c r="IQ42" s="15"/>
      <c r="IR42" s="15"/>
      <c r="IS42" s="15"/>
      <c r="IT42" s="15"/>
      <c r="IU42" s="14"/>
      <c r="IV42" s="15"/>
      <c r="IW42" s="15"/>
      <c r="IX42" s="15"/>
      <c r="IY42" s="327"/>
    </row>
    <row r="43" spans="2:259" x14ac:dyDescent="0.3">
      <c r="B43" s="317"/>
      <c r="C43" s="320"/>
      <c r="D43" s="315"/>
      <c r="E43" s="14"/>
      <c r="F43" s="15"/>
      <c r="G43" s="15"/>
      <c r="H43" s="15"/>
      <c r="I43" s="13"/>
      <c r="J43" s="14"/>
      <c r="K43" s="15"/>
      <c r="L43" s="15"/>
      <c r="M43" s="15"/>
      <c r="N43" s="13"/>
      <c r="O43" s="14"/>
      <c r="P43" s="15"/>
      <c r="Q43" s="15"/>
      <c r="R43" s="15"/>
      <c r="S43" s="13"/>
      <c r="T43" s="14"/>
      <c r="U43" s="15"/>
      <c r="V43" s="15"/>
      <c r="W43" s="15"/>
      <c r="X43" s="13"/>
      <c r="Y43" s="14"/>
      <c r="Z43" s="15"/>
      <c r="AA43" s="15"/>
      <c r="AB43" s="15"/>
      <c r="AC43" s="15"/>
      <c r="AD43" s="14"/>
      <c r="AE43" s="15"/>
      <c r="AF43" s="15"/>
      <c r="AG43" s="15"/>
      <c r="AH43" s="13"/>
      <c r="AI43" s="14"/>
      <c r="AJ43" s="15"/>
      <c r="AK43" s="15"/>
      <c r="AL43" s="15"/>
      <c r="AM43" s="13"/>
      <c r="AN43" s="14"/>
      <c r="AO43" s="15"/>
      <c r="AP43" s="15"/>
      <c r="AQ43" s="15"/>
      <c r="AR43" s="326"/>
      <c r="AS43" s="14"/>
      <c r="AT43" s="15"/>
      <c r="AU43" s="15"/>
      <c r="AV43" s="15"/>
      <c r="AW43" s="13"/>
      <c r="AX43" s="14"/>
      <c r="AY43" s="15"/>
      <c r="AZ43" s="15"/>
      <c r="BA43" s="15"/>
      <c r="BB43" s="13"/>
      <c r="BC43" s="14"/>
      <c r="BD43" s="15"/>
      <c r="BE43" s="15"/>
      <c r="BF43" s="15"/>
      <c r="BG43" s="13"/>
      <c r="BH43" s="14"/>
      <c r="BI43" s="15"/>
      <c r="BJ43" s="15"/>
      <c r="BK43" s="15"/>
      <c r="BL43" s="13"/>
      <c r="BM43" s="14"/>
      <c r="BN43" s="15"/>
      <c r="BO43" s="15"/>
      <c r="BP43" s="15"/>
      <c r="BQ43" s="13"/>
      <c r="BR43" s="14"/>
      <c r="BS43" s="15"/>
      <c r="BT43" s="15"/>
      <c r="BU43" s="15"/>
      <c r="BV43" s="13"/>
      <c r="BW43" s="14"/>
      <c r="BX43" s="15"/>
      <c r="BY43" s="15"/>
      <c r="BZ43" s="15"/>
      <c r="CA43" s="13"/>
      <c r="CB43" s="14"/>
      <c r="CC43" s="15"/>
      <c r="CD43" s="15"/>
      <c r="CE43" s="15"/>
      <c r="CF43" s="13"/>
      <c r="CG43" s="14"/>
      <c r="CH43" s="15"/>
      <c r="CI43" s="15"/>
      <c r="CJ43" s="15"/>
      <c r="CK43" s="13"/>
      <c r="CL43" s="14"/>
      <c r="CM43" s="15"/>
      <c r="CN43" s="15"/>
      <c r="CO43" s="15"/>
      <c r="CP43" s="13"/>
      <c r="CQ43" s="14"/>
      <c r="CR43" s="15"/>
      <c r="CS43" s="15"/>
      <c r="CT43" s="15"/>
      <c r="CU43" s="13"/>
      <c r="CV43" s="14"/>
      <c r="CW43" s="15"/>
      <c r="CX43" s="15"/>
      <c r="CY43" s="15"/>
      <c r="CZ43" s="13"/>
      <c r="DA43" s="14"/>
      <c r="DB43" s="15"/>
      <c r="DC43" s="15"/>
      <c r="DD43" s="15"/>
      <c r="DE43" s="13"/>
      <c r="DF43" s="14"/>
      <c r="DG43" s="15"/>
      <c r="DH43" s="15"/>
      <c r="DI43" s="15"/>
      <c r="DJ43" s="13"/>
      <c r="DK43" s="14"/>
      <c r="DL43" s="15"/>
      <c r="DM43" s="15"/>
      <c r="DN43" s="15"/>
      <c r="DO43" s="13"/>
      <c r="DP43" s="14"/>
      <c r="DQ43" s="15"/>
      <c r="DR43" s="15"/>
      <c r="DS43" s="15"/>
      <c r="DT43" s="13"/>
      <c r="DU43" s="14"/>
      <c r="DV43" s="15"/>
      <c r="DW43" s="15"/>
      <c r="DX43" s="15"/>
      <c r="DY43" s="13"/>
      <c r="DZ43" s="14"/>
      <c r="EA43" s="15"/>
      <c r="EB43" s="15"/>
      <c r="EC43" s="15"/>
      <c r="ED43" s="13"/>
      <c r="EE43" s="14"/>
      <c r="EF43" s="15"/>
      <c r="EG43" s="15"/>
      <c r="EH43" s="15"/>
      <c r="EI43" s="13"/>
      <c r="EJ43" s="14"/>
      <c r="EK43" s="15"/>
      <c r="EL43" s="15"/>
      <c r="EM43" s="15"/>
      <c r="EN43" s="15"/>
      <c r="EO43" s="14"/>
      <c r="EP43" s="15"/>
      <c r="EQ43" s="15"/>
      <c r="ER43" s="15"/>
      <c r="ES43" s="13"/>
      <c r="ET43" s="14"/>
      <c r="EU43" s="15"/>
      <c r="EV43" s="15"/>
      <c r="EW43" s="15"/>
      <c r="EX43" s="13"/>
      <c r="EY43" s="14"/>
      <c r="EZ43" s="15"/>
      <c r="FA43" s="15"/>
      <c r="FB43" s="15"/>
      <c r="FC43" s="13"/>
      <c r="FD43" s="14"/>
      <c r="FE43" s="15"/>
      <c r="FF43" s="15"/>
      <c r="FG43" s="15"/>
      <c r="FH43" s="13"/>
      <c r="FI43" s="14"/>
      <c r="FJ43" s="15"/>
      <c r="FK43" s="15"/>
      <c r="FL43" s="15"/>
      <c r="FM43" s="13"/>
      <c r="FN43" s="14"/>
      <c r="FO43" s="15"/>
      <c r="FP43" s="15"/>
      <c r="FQ43" s="15"/>
      <c r="FR43" s="13"/>
      <c r="FS43" s="14"/>
      <c r="FT43" s="15"/>
      <c r="FU43" s="15"/>
      <c r="FV43" s="15"/>
      <c r="FW43" s="13"/>
      <c r="FX43" s="14"/>
      <c r="FY43" s="15"/>
      <c r="FZ43" s="15"/>
      <c r="GA43" s="15"/>
      <c r="GB43" s="13"/>
      <c r="GC43" s="14"/>
      <c r="GD43" s="15"/>
      <c r="GE43" s="15"/>
      <c r="GF43" s="15"/>
      <c r="GG43" s="13"/>
      <c r="GH43" s="14"/>
      <c r="GI43" s="15"/>
      <c r="GJ43" s="15"/>
      <c r="GK43" s="15"/>
      <c r="GL43" s="13"/>
      <c r="GM43" s="14"/>
      <c r="GN43" s="15"/>
      <c r="GO43" s="15"/>
      <c r="GP43" s="15"/>
      <c r="GQ43" s="13"/>
      <c r="GR43" s="14"/>
      <c r="GS43" s="15"/>
      <c r="GT43" s="15"/>
      <c r="GU43" s="15"/>
      <c r="GV43" s="13"/>
      <c r="GW43" s="14"/>
      <c r="GX43" s="15"/>
      <c r="GY43" s="15"/>
      <c r="GZ43" s="15"/>
      <c r="HA43" s="13"/>
      <c r="HB43" s="14"/>
      <c r="HC43" s="15"/>
      <c r="HD43" s="15"/>
      <c r="HE43" s="15"/>
      <c r="HF43" s="13"/>
      <c r="HG43" s="14"/>
      <c r="HH43" s="15"/>
      <c r="HI43" s="15"/>
      <c r="HJ43" s="15"/>
      <c r="HK43" s="13"/>
      <c r="HL43" s="14"/>
      <c r="HM43" s="15"/>
      <c r="HN43" s="15"/>
      <c r="HO43" s="15"/>
      <c r="HP43" s="13"/>
      <c r="HQ43" s="14"/>
      <c r="HR43" s="15"/>
      <c r="HS43" s="15"/>
      <c r="HT43" s="15"/>
      <c r="HU43" s="13"/>
      <c r="HV43" s="14"/>
      <c r="HW43" s="15"/>
      <c r="HX43" s="15"/>
      <c r="HY43" s="15"/>
      <c r="HZ43" s="13"/>
      <c r="IA43" s="14"/>
      <c r="IB43" s="15"/>
      <c r="IC43" s="15"/>
      <c r="ID43" s="15"/>
      <c r="IE43" s="13"/>
      <c r="IF43" s="14"/>
      <c r="IG43" s="15"/>
      <c r="IH43" s="15"/>
      <c r="II43" s="15"/>
      <c r="IJ43" s="13"/>
      <c r="IK43" s="14"/>
      <c r="IL43" s="15"/>
      <c r="IM43" s="15"/>
      <c r="IN43" s="15"/>
      <c r="IO43" s="13"/>
      <c r="IP43" s="14"/>
      <c r="IQ43" s="15"/>
      <c r="IR43" s="15"/>
      <c r="IS43" s="15"/>
      <c r="IT43" s="15"/>
      <c r="IU43" s="14"/>
      <c r="IV43" s="15"/>
      <c r="IW43" s="15"/>
      <c r="IX43" s="15"/>
      <c r="IY43" s="327"/>
    </row>
    <row r="44" spans="2:259" x14ac:dyDescent="0.3">
      <c r="B44" s="317"/>
      <c r="C44" s="320"/>
      <c r="D44" s="315"/>
      <c r="E44" s="14"/>
      <c r="F44" s="15"/>
      <c r="G44" s="15"/>
      <c r="H44" s="15"/>
      <c r="I44" s="13"/>
      <c r="J44" s="14"/>
      <c r="K44" s="15"/>
      <c r="L44" s="15"/>
      <c r="M44" s="15"/>
      <c r="N44" s="13"/>
      <c r="O44" s="14"/>
      <c r="P44" s="15"/>
      <c r="Q44" s="15"/>
      <c r="R44" s="15"/>
      <c r="S44" s="13"/>
      <c r="T44" s="14"/>
      <c r="U44" s="15"/>
      <c r="V44" s="15"/>
      <c r="W44" s="15"/>
      <c r="X44" s="13"/>
      <c r="Y44" s="14"/>
      <c r="Z44" s="15"/>
      <c r="AA44" s="15"/>
      <c r="AB44" s="15"/>
      <c r="AC44" s="15"/>
      <c r="AD44" s="14"/>
      <c r="AE44" s="15"/>
      <c r="AF44" s="15"/>
      <c r="AG44" s="15"/>
      <c r="AH44" s="13"/>
      <c r="AI44" s="14"/>
      <c r="AJ44" s="15"/>
      <c r="AK44" s="15"/>
      <c r="AL44" s="15"/>
      <c r="AM44" s="13"/>
      <c r="AN44" s="14"/>
      <c r="AO44" s="15"/>
      <c r="AP44" s="15"/>
      <c r="AQ44" s="15"/>
      <c r="AR44" s="326"/>
      <c r="AS44" s="14"/>
      <c r="AT44" s="15"/>
      <c r="AU44" s="15"/>
      <c r="AV44" s="15"/>
      <c r="AW44" s="13"/>
      <c r="AX44" s="14"/>
      <c r="AY44" s="15"/>
      <c r="AZ44" s="15"/>
      <c r="BA44" s="15"/>
      <c r="BB44" s="13"/>
      <c r="BC44" s="14"/>
      <c r="BD44" s="15"/>
      <c r="BE44" s="15"/>
      <c r="BF44" s="15"/>
      <c r="BG44" s="13"/>
      <c r="BH44" s="14"/>
      <c r="BI44" s="15"/>
      <c r="BJ44" s="15"/>
      <c r="BK44" s="15"/>
      <c r="BL44" s="13"/>
      <c r="BM44" s="14"/>
      <c r="BN44" s="15"/>
      <c r="BO44" s="15"/>
      <c r="BP44" s="15"/>
      <c r="BQ44" s="13"/>
      <c r="BR44" s="14"/>
      <c r="BS44" s="15"/>
      <c r="BT44" s="15"/>
      <c r="BU44" s="15"/>
      <c r="BV44" s="13"/>
      <c r="BW44" s="14"/>
      <c r="BX44" s="15"/>
      <c r="BY44" s="15"/>
      <c r="BZ44" s="15"/>
      <c r="CA44" s="13"/>
      <c r="CB44" s="14"/>
      <c r="CC44" s="15"/>
      <c r="CD44" s="15"/>
      <c r="CE44" s="15"/>
      <c r="CF44" s="13"/>
      <c r="CG44" s="14"/>
      <c r="CH44" s="15"/>
      <c r="CI44" s="15"/>
      <c r="CJ44" s="15"/>
      <c r="CK44" s="13"/>
      <c r="CL44" s="14"/>
      <c r="CM44" s="15"/>
      <c r="CN44" s="15"/>
      <c r="CO44" s="15"/>
      <c r="CP44" s="13"/>
      <c r="CQ44" s="14"/>
      <c r="CR44" s="15"/>
      <c r="CS44" s="15"/>
      <c r="CT44" s="15"/>
      <c r="CU44" s="13"/>
      <c r="CV44" s="14"/>
      <c r="CW44" s="15"/>
      <c r="CX44" s="15"/>
      <c r="CY44" s="15"/>
      <c r="CZ44" s="13"/>
      <c r="DA44" s="14"/>
      <c r="DB44" s="15"/>
      <c r="DC44" s="15"/>
      <c r="DD44" s="15"/>
      <c r="DE44" s="13"/>
      <c r="DF44" s="14"/>
      <c r="DG44" s="15"/>
      <c r="DH44" s="15"/>
      <c r="DI44" s="15"/>
      <c r="DJ44" s="13"/>
      <c r="DK44" s="14"/>
      <c r="DL44" s="15"/>
      <c r="DM44" s="15"/>
      <c r="DN44" s="15"/>
      <c r="DO44" s="13"/>
      <c r="DP44" s="14"/>
      <c r="DQ44" s="15"/>
      <c r="DR44" s="15"/>
      <c r="DS44" s="15"/>
      <c r="DT44" s="13"/>
      <c r="DU44" s="14"/>
      <c r="DV44" s="15"/>
      <c r="DW44" s="15"/>
      <c r="DX44" s="15"/>
      <c r="DY44" s="13"/>
      <c r="DZ44" s="14"/>
      <c r="EA44" s="15"/>
      <c r="EB44" s="15"/>
      <c r="EC44" s="15"/>
      <c r="ED44" s="13"/>
      <c r="EE44" s="14"/>
      <c r="EF44" s="15"/>
      <c r="EG44" s="15"/>
      <c r="EH44" s="15"/>
      <c r="EI44" s="13"/>
      <c r="EJ44" s="14"/>
      <c r="EK44" s="15"/>
      <c r="EL44" s="15"/>
      <c r="EM44" s="15"/>
      <c r="EN44" s="15"/>
      <c r="EO44" s="14"/>
      <c r="EP44" s="15"/>
      <c r="EQ44" s="15"/>
      <c r="ER44" s="15"/>
      <c r="ES44" s="13"/>
      <c r="ET44" s="14"/>
      <c r="EU44" s="15"/>
      <c r="EV44" s="15"/>
      <c r="EW44" s="15"/>
      <c r="EX44" s="13"/>
      <c r="EY44" s="14"/>
      <c r="EZ44" s="15"/>
      <c r="FA44" s="15"/>
      <c r="FB44" s="15"/>
      <c r="FC44" s="13"/>
      <c r="FD44" s="14"/>
      <c r="FE44" s="15"/>
      <c r="FF44" s="15"/>
      <c r="FG44" s="15"/>
      <c r="FH44" s="13"/>
      <c r="FI44" s="14"/>
      <c r="FJ44" s="15"/>
      <c r="FK44" s="15"/>
      <c r="FL44" s="15"/>
      <c r="FM44" s="13"/>
      <c r="FN44" s="14"/>
      <c r="FO44" s="15"/>
      <c r="FP44" s="15"/>
      <c r="FQ44" s="15"/>
      <c r="FR44" s="13"/>
      <c r="FS44" s="14"/>
      <c r="FT44" s="15"/>
      <c r="FU44" s="15"/>
      <c r="FV44" s="15"/>
      <c r="FW44" s="13"/>
      <c r="FX44" s="14"/>
      <c r="FY44" s="15"/>
      <c r="FZ44" s="15"/>
      <c r="GA44" s="15"/>
      <c r="GB44" s="13"/>
      <c r="GC44" s="14"/>
      <c r="GD44" s="15"/>
      <c r="GE44" s="15"/>
      <c r="GF44" s="15"/>
      <c r="GG44" s="13"/>
      <c r="GH44" s="14"/>
      <c r="GI44" s="15"/>
      <c r="GJ44" s="15"/>
      <c r="GK44" s="15"/>
      <c r="GL44" s="13"/>
      <c r="GM44" s="14"/>
      <c r="GN44" s="15"/>
      <c r="GO44" s="15"/>
      <c r="GP44" s="15"/>
      <c r="GQ44" s="13"/>
      <c r="GR44" s="14"/>
      <c r="GS44" s="15"/>
      <c r="GT44" s="15"/>
      <c r="GU44" s="15"/>
      <c r="GV44" s="13"/>
      <c r="GW44" s="14"/>
      <c r="GX44" s="15"/>
      <c r="GY44" s="15"/>
      <c r="GZ44" s="15"/>
      <c r="HA44" s="13"/>
      <c r="HB44" s="14"/>
      <c r="HC44" s="15"/>
      <c r="HD44" s="15"/>
      <c r="HE44" s="15"/>
      <c r="HF44" s="13"/>
      <c r="HG44" s="14"/>
      <c r="HH44" s="15"/>
      <c r="HI44" s="15"/>
      <c r="HJ44" s="15"/>
      <c r="HK44" s="13"/>
      <c r="HL44" s="14"/>
      <c r="HM44" s="15"/>
      <c r="HN44" s="15"/>
      <c r="HO44" s="15"/>
      <c r="HP44" s="13"/>
      <c r="HQ44" s="14"/>
      <c r="HR44" s="15"/>
      <c r="HS44" s="15"/>
      <c r="HT44" s="15"/>
      <c r="HU44" s="13"/>
      <c r="HV44" s="14"/>
      <c r="HW44" s="15"/>
      <c r="HX44" s="15"/>
      <c r="HY44" s="15"/>
      <c r="HZ44" s="13"/>
      <c r="IA44" s="14"/>
      <c r="IB44" s="15"/>
      <c r="IC44" s="15"/>
      <c r="ID44" s="15"/>
      <c r="IE44" s="13"/>
      <c r="IF44" s="14"/>
      <c r="IG44" s="15"/>
      <c r="IH44" s="15"/>
      <c r="II44" s="15"/>
      <c r="IJ44" s="13"/>
      <c r="IK44" s="14"/>
      <c r="IL44" s="15"/>
      <c r="IM44" s="15"/>
      <c r="IN44" s="15"/>
      <c r="IO44" s="13"/>
      <c r="IP44" s="14"/>
      <c r="IQ44" s="15"/>
      <c r="IR44" s="15"/>
      <c r="IS44" s="15"/>
      <c r="IT44" s="15"/>
      <c r="IU44" s="14"/>
      <c r="IV44" s="15"/>
      <c r="IW44" s="15"/>
      <c r="IX44" s="15"/>
      <c r="IY44" s="327"/>
    </row>
    <row r="45" spans="2:259" x14ac:dyDescent="0.3">
      <c r="B45" s="317"/>
      <c r="C45" s="320"/>
      <c r="D45" s="315"/>
      <c r="E45" s="14"/>
      <c r="F45" s="15"/>
      <c r="G45" s="15"/>
      <c r="H45" s="15"/>
      <c r="I45" s="13"/>
      <c r="J45" s="14"/>
      <c r="K45" s="15"/>
      <c r="L45" s="15"/>
      <c r="M45" s="15"/>
      <c r="N45" s="13"/>
      <c r="O45" s="14"/>
      <c r="P45" s="15"/>
      <c r="Q45" s="15"/>
      <c r="R45" s="15"/>
      <c r="S45" s="13"/>
      <c r="T45" s="14"/>
      <c r="U45" s="15"/>
      <c r="V45" s="15"/>
      <c r="W45" s="15"/>
      <c r="X45" s="13"/>
      <c r="Y45" s="14"/>
      <c r="Z45" s="15"/>
      <c r="AA45" s="15"/>
      <c r="AB45" s="15"/>
      <c r="AC45" s="15"/>
      <c r="AD45" s="14"/>
      <c r="AE45" s="15"/>
      <c r="AF45" s="15"/>
      <c r="AG45" s="15"/>
      <c r="AH45" s="13"/>
      <c r="AI45" s="14"/>
      <c r="AJ45" s="15"/>
      <c r="AK45" s="15"/>
      <c r="AL45" s="15"/>
      <c r="AM45" s="13"/>
      <c r="AN45" s="14"/>
      <c r="AO45" s="15"/>
      <c r="AP45" s="15"/>
      <c r="AQ45" s="15"/>
      <c r="AR45" s="326"/>
      <c r="AS45" s="14"/>
      <c r="AT45" s="15"/>
      <c r="AU45" s="15"/>
      <c r="AV45" s="15"/>
      <c r="AW45" s="13"/>
      <c r="AX45" s="14"/>
      <c r="AY45" s="15"/>
      <c r="AZ45" s="15"/>
      <c r="BA45" s="15"/>
      <c r="BB45" s="13"/>
      <c r="BC45" s="14"/>
      <c r="BD45" s="15"/>
      <c r="BE45" s="15"/>
      <c r="BF45" s="15"/>
      <c r="BG45" s="13"/>
      <c r="BH45" s="14"/>
      <c r="BI45" s="15"/>
      <c r="BJ45" s="15"/>
      <c r="BK45" s="15"/>
      <c r="BL45" s="13"/>
      <c r="BM45" s="14"/>
      <c r="BN45" s="15"/>
      <c r="BO45" s="15"/>
      <c r="BP45" s="15"/>
      <c r="BQ45" s="13"/>
      <c r="BR45" s="14"/>
      <c r="BS45" s="15"/>
      <c r="BT45" s="15"/>
      <c r="BU45" s="15"/>
      <c r="BV45" s="13"/>
      <c r="BW45" s="14"/>
      <c r="BX45" s="15"/>
      <c r="BY45" s="15"/>
      <c r="BZ45" s="15"/>
      <c r="CA45" s="13"/>
      <c r="CB45" s="14"/>
      <c r="CC45" s="15"/>
      <c r="CD45" s="15"/>
      <c r="CE45" s="15"/>
      <c r="CF45" s="13"/>
      <c r="CG45" s="14"/>
      <c r="CH45" s="15"/>
      <c r="CI45" s="15"/>
      <c r="CJ45" s="15"/>
      <c r="CK45" s="13"/>
      <c r="CL45" s="14"/>
      <c r="CM45" s="15"/>
      <c r="CN45" s="15"/>
      <c r="CO45" s="15"/>
      <c r="CP45" s="13"/>
      <c r="CQ45" s="14"/>
      <c r="CR45" s="15"/>
      <c r="CS45" s="15"/>
      <c r="CT45" s="15"/>
      <c r="CU45" s="13"/>
      <c r="CV45" s="14"/>
      <c r="CW45" s="15"/>
      <c r="CX45" s="15"/>
      <c r="CY45" s="15"/>
      <c r="CZ45" s="13"/>
      <c r="DA45" s="14"/>
      <c r="DB45" s="15"/>
      <c r="DC45" s="15"/>
      <c r="DD45" s="15"/>
      <c r="DE45" s="13"/>
      <c r="DF45" s="14"/>
      <c r="DG45" s="15"/>
      <c r="DH45" s="15"/>
      <c r="DI45" s="15"/>
      <c r="DJ45" s="13"/>
      <c r="DK45" s="14"/>
      <c r="DL45" s="15"/>
      <c r="DM45" s="15"/>
      <c r="DN45" s="15"/>
      <c r="DO45" s="13"/>
      <c r="DP45" s="14"/>
      <c r="DQ45" s="15"/>
      <c r="DR45" s="15"/>
      <c r="DS45" s="15"/>
      <c r="DT45" s="13"/>
      <c r="DU45" s="14"/>
      <c r="DV45" s="15"/>
      <c r="DW45" s="15"/>
      <c r="DX45" s="15"/>
      <c r="DY45" s="13"/>
      <c r="DZ45" s="14"/>
      <c r="EA45" s="15"/>
      <c r="EB45" s="15"/>
      <c r="EC45" s="15"/>
      <c r="ED45" s="13"/>
      <c r="EE45" s="14"/>
      <c r="EF45" s="15"/>
      <c r="EG45" s="15"/>
      <c r="EH45" s="15"/>
      <c r="EI45" s="13"/>
      <c r="EJ45" s="14"/>
      <c r="EK45" s="15"/>
      <c r="EL45" s="15"/>
      <c r="EM45" s="15"/>
      <c r="EN45" s="15"/>
      <c r="EO45" s="14"/>
      <c r="EP45" s="15"/>
      <c r="EQ45" s="15"/>
      <c r="ER45" s="15"/>
      <c r="ES45" s="13"/>
      <c r="ET45" s="14"/>
      <c r="EU45" s="15"/>
      <c r="EV45" s="15"/>
      <c r="EW45" s="15"/>
      <c r="EX45" s="13"/>
      <c r="EY45" s="14"/>
      <c r="EZ45" s="15"/>
      <c r="FA45" s="15"/>
      <c r="FB45" s="15"/>
      <c r="FC45" s="13"/>
      <c r="FD45" s="14"/>
      <c r="FE45" s="15"/>
      <c r="FF45" s="15"/>
      <c r="FG45" s="15"/>
      <c r="FH45" s="13"/>
      <c r="FI45" s="14"/>
      <c r="FJ45" s="15"/>
      <c r="FK45" s="15"/>
      <c r="FL45" s="15"/>
      <c r="FM45" s="13"/>
      <c r="FN45" s="14"/>
      <c r="FO45" s="15"/>
      <c r="FP45" s="15"/>
      <c r="FQ45" s="15"/>
      <c r="FR45" s="13"/>
      <c r="FS45" s="14"/>
      <c r="FT45" s="15"/>
      <c r="FU45" s="15"/>
      <c r="FV45" s="15"/>
      <c r="FW45" s="13"/>
      <c r="FX45" s="14"/>
      <c r="FY45" s="15"/>
      <c r="FZ45" s="15"/>
      <c r="GA45" s="15"/>
      <c r="GB45" s="13"/>
      <c r="GC45" s="14"/>
      <c r="GD45" s="15"/>
      <c r="GE45" s="15"/>
      <c r="GF45" s="15"/>
      <c r="GG45" s="13"/>
      <c r="GH45" s="14"/>
      <c r="GI45" s="15"/>
      <c r="GJ45" s="15"/>
      <c r="GK45" s="15"/>
      <c r="GL45" s="13"/>
      <c r="GM45" s="14"/>
      <c r="GN45" s="15"/>
      <c r="GO45" s="15"/>
      <c r="GP45" s="15"/>
      <c r="GQ45" s="13"/>
      <c r="GR45" s="14"/>
      <c r="GS45" s="15"/>
      <c r="GT45" s="15"/>
      <c r="GU45" s="15"/>
      <c r="GV45" s="13"/>
      <c r="GW45" s="14"/>
      <c r="GX45" s="15"/>
      <c r="GY45" s="15"/>
      <c r="GZ45" s="15"/>
      <c r="HA45" s="13"/>
      <c r="HB45" s="14"/>
      <c r="HC45" s="15"/>
      <c r="HD45" s="15"/>
      <c r="HE45" s="15"/>
      <c r="HF45" s="13"/>
      <c r="HG45" s="14"/>
      <c r="HH45" s="15"/>
      <c r="HI45" s="15"/>
      <c r="HJ45" s="15"/>
      <c r="HK45" s="13"/>
      <c r="HL45" s="14"/>
      <c r="HM45" s="15"/>
      <c r="HN45" s="15"/>
      <c r="HO45" s="15"/>
      <c r="HP45" s="13"/>
      <c r="HQ45" s="14"/>
      <c r="HR45" s="15"/>
      <c r="HS45" s="15"/>
      <c r="HT45" s="15"/>
      <c r="HU45" s="13"/>
      <c r="HV45" s="14"/>
      <c r="HW45" s="15"/>
      <c r="HX45" s="15"/>
      <c r="HY45" s="15"/>
      <c r="HZ45" s="13"/>
      <c r="IA45" s="14"/>
      <c r="IB45" s="15"/>
      <c r="IC45" s="15"/>
      <c r="ID45" s="15"/>
      <c r="IE45" s="13"/>
      <c r="IF45" s="14"/>
      <c r="IG45" s="15"/>
      <c r="IH45" s="15"/>
      <c r="II45" s="15"/>
      <c r="IJ45" s="13"/>
      <c r="IK45" s="14"/>
      <c r="IL45" s="15"/>
      <c r="IM45" s="15"/>
      <c r="IN45" s="15"/>
      <c r="IO45" s="13"/>
      <c r="IP45" s="14"/>
      <c r="IQ45" s="15"/>
      <c r="IR45" s="15"/>
      <c r="IS45" s="15"/>
      <c r="IT45" s="15"/>
      <c r="IU45" s="14"/>
      <c r="IV45" s="15"/>
      <c r="IW45" s="15"/>
      <c r="IX45" s="15"/>
      <c r="IY45" s="327"/>
    </row>
    <row r="46" spans="2:259" x14ac:dyDescent="0.3">
      <c r="B46" s="323"/>
      <c r="C46" s="320"/>
      <c r="D46" s="315"/>
      <c r="E46" s="14"/>
      <c r="F46" s="15"/>
      <c r="G46" s="15"/>
      <c r="H46" s="15"/>
      <c r="I46" s="13"/>
      <c r="J46" s="14"/>
      <c r="K46" s="15"/>
      <c r="L46" s="15"/>
      <c r="M46" s="15"/>
      <c r="N46" s="13"/>
      <c r="O46" s="14"/>
      <c r="P46" s="15"/>
      <c r="Q46" s="15"/>
      <c r="R46" s="15"/>
      <c r="S46" s="13"/>
      <c r="T46" s="14"/>
      <c r="U46" s="15"/>
      <c r="V46" s="15"/>
      <c r="W46" s="15"/>
      <c r="X46" s="13"/>
      <c r="Y46" s="14"/>
      <c r="Z46" s="15"/>
      <c r="AA46" s="15"/>
      <c r="AB46" s="15"/>
      <c r="AC46" s="15"/>
      <c r="AD46" s="14"/>
      <c r="AE46" s="15"/>
      <c r="AF46" s="15"/>
      <c r="AG46" s="15"/>
      <c r="AH46" s="13"/>
      <c r="AI46" s="14"/>
      <c r="AJ46" s="15"/>
      <c r="AK46" s="15"/>
      <c r="AL46" s="15"/>
      <c r="AM46" s="13"/>
      <c r="AN46" s="14"/>
      <c r="AO46" s="15"/>
      <c r="AP46" s="15"/>
      <c r="AQ46" s="15"/>
      <c r="AR46" s="326"/>
      <c r="AS46" s="14"/>
      <c r="AT46" s="15"/>
      <c r="AU46" s="15"/>
      <c r="AV46" s="15"/>
      <c r="AW46" s="13"/>
      <c r="AX46" s="14"/>
      <c r="AY46" s="15"/>
      <c r="AZ46" s="15"/>
      <c r="BA46" s="15"/>
      <c r="BB46" s="13"/>
      <c r="BC46" s="14"/>
      <c r="BD46" s="15"/>
      <c r="BE46" s="15"/>
      <c r="BF46" s="15"/>
      <c r="BG46" s="13"/>
      <c r="BH46" s="14"/>
      <c r="BI46" s="15"/>
      <c r="BJ46" s="15"/>
      <c r="BK46" s="15"/>
      <c r="BL46" s="13"/>
      <c r="BM46" s="14"/>
      <c r="BN46" s="15"/>
      <c r="BO46" s="15"/>
      <c r="BP46" s="15"/>
      <c r="BQ46" s="13"/>
      <c r="BR46" s="14"/>
      <c r="BS46" s="15"/>
      <c r="BT46" s="15"/>
      <c r="BU46" s="15"/>
      <c r="BV46" s="13"/>
      <c r="BW46" s="14"/>
      <c r="BX46" s="15"/>
      <c r="BY46" s="15"/>
      <c r="BZ46" s="15"/>
      <c r="CA46" s="13"/>
      <c r="CB46" s="14"/>
      <c r="CC46" s="15"/>
      <c r="CD46" s="15"/>
      <c r="CE46" s="15"/>
      <c r="CF46" s="13"/>
      <c r="CG46" s="14"/>
      <c r="CH46" s="15"/>
      <c r="CI46" s="15"/>
      <c r="CJ46" s="15"/>
      <c r="CK46" s="13"/>
      <c r="CL46" s="14"/>
      <c r="CM46" s="15"/>
      <c r="CN46" s="15"/>
      <c r="CO46" s="15"/>
      <c r="CP46" s="13"/>
      <c r="CQ46" s="14"/>
      <c r="CR46" s="15"/>
      <c r="CS46" s="15"/>
      <c r="CT46" s="15"/>
      <c r="CU46" s="13"/>
      <c r="CV46" s="14"/>
      <c r="CW46" s="15"/>
      <c r="CX46" s="15"/>
      <c r="CY46" s="15"/>
      <c r="CZ46" s="13"/>
      <c r="DA46" s="14"/>
      <c r="DB46" s="15"/>
      <c r="DC46" s="15"/>
      <c r="DD46" s="15"/>
      <c r="DE46" s="13"/>
      <c r="DF46" s="14"/>
      <c r="DG46" s="15"/>
      <c r="DH46" s="15"/>
      <c r="DI46" s="15"/>
      <c r="DJ46" s="13"/>
      <c r="DK46" s="14"/>
      <c r="DL46" s="15"/>
      <c r="DM46" s="15"/>
      <c r="DN46" s="15"/>
      <c r="DO46" s="13"/>
      <c r="DP46" s="14"/>
      <c r="DQ46" s="15"/>
      <c r="DR46" s="15"/>
      <c r="DS46" s="15"/>
      <c r="DT46" s="13"/>
      <c r="DU46" s="14"/>
      <c r="DV46" s="15"/>
      <c r="DW46" s="15"/>
      <c r="DX46" s="15"/>
      <c r="DY46" s="13"/>
      <c r="DZ46" s="14"/>
      <c r="EA46" s="15"/>
      <c r="EB46" s="15"/>
      <c r="EC46" s="15"/>
      <c r="ED46" s="13"/>
      <c r="EE46" s="14"/>
      <c r="EF46" s="15"/>
      <c r="EG46" s="15"/>
      <c r="EH46" s="15"/>
      <c r="EI46" s="13"/>
      <c r="EJ46" s="14"/>
      <c r="EK46" s="15"/>
      <c r="EL46" s="15"/>
      <c r="EM46" s="15"/>
      <c r="EN46" s="15"/>
      <c r="EO46" s="14"/>
      <c r="EP46" s="15"/>
      <c r="EQ46" s="15"/>
      <c r="ER46" s="15"/>
      <c r="ES46" s="13"/>
      <c r="ET46" s="14"/>
      <c r="EU46" s="15"/>
      <c r="EV46" s="15"/>
      <c r="EW46" s="15"/>
      <c r="EX46" s="13"/>
      <c r="EY46" s="14"/>
      <c r="EZ46" s="15"/>
      <c r="FA46" s="15"/>
      <c r="FB46" s="15"/>
      <c r="FC46" s="13"/>
      <c r="FD46" s="14"/>
      <c r="FE46" s="15"/>
      <c r="FF46" s="15"/>
      <c r="FG46" s="15"/>
      <c r="FH46" s="13"/>
      <c r="FI46" s="14"/>
      <c r="FJ46" s="15"/>
      <c r="FK46" s="15"/>
      <c r="FL46" s="15"/>
      <c r="FM46" s="13"/>
      <c r="FN46" s="14"/>
      <c r="FO46" s="15"/>
      <c r="FP46" s="15"/>
      <c r="FQ46" s="15"/>
      <c r="FR46" s="13"/>
      <c r="FS46" s="14"/>
      <c r="FT46" s="15"/>
      <c r="FU46" s="15"/>
      <c r="FV46" s="15"/>
      <c r="FW46" s="13"/>
      <c r="FX46" s="14"/>
      <c r="FY46" s="15"/>
      <c r="FZ46" s="15"/>
      <c r="GA46" s="15"/>
      <c r="GB46" s="13"/>
      <c r="GC46" s="14"/>
      <c r="GD46" s="15"/>
      <c r="GE46" s="15"/>
      <c r="GF46" s="15"/>
      <c r="GG46" s="13"/>
      <c r="GH46" s="14"/>
      <c r="GI46" s="15"/>
      <c r="GJ46" s="15"/>
      <c r="GK46" s="15"/>
      <c r="GL46" s="13"/>
      <c r="GM46" s="14"/>
      <c r="GN46" s="15"/>
      <c r="GO46" s="15"/>
      <c r="GP46" s="15"/>
      <c r="GQ46" s="13"/>
      <c r="GR46" s="14"/>
      <c r="GS46" s="15"/>
      <c r="GT46" s="15"/>
      <c r="GU46" s="15"/>
      <c r="GV46" s="13"/>
      <c r="GW46" s="14"/>
      <c r="GX46" s="15"/>
      <c r="GY46" s="15"/>
      <c r="GZ46" s="15"/>
      <c r="HA46" s="13"/>
      <c r="HB46" s="14"/>
      <c r="HC46" s="15"/>
      <c r="HD46" s="15"/>
      <c r="HE46" s="15"/>
      <c r="HF46" s="13"/>
      <c r="HG46" s="14"/>
      <c r="HH46" s="15"/>
      <c r="HI46" s="15"/>
      <c r="HJ46" s="15"/>
      <c r="HK46" s="13"/>
      <c r="HL46" s="14"/>
      <c r="HM46" s="15"/>
      <c r="HN46" s="15"/>
      <c r="HO46" s="15"/>
      <c r="HP46" s="13"/>
      <c r="HQ46" s="14"/>
      <c r="HR46" s="15"/>
      <c r="HS46" s="15"/>
      <c r="HT46" s="15"/>
      <c r="HU46" s="13"/>
      <c r="HV46" s="14"/>
      <c r="HW46" s="15"/>
      <c r="HX46" s="15"/>
      <c r="HY46" s="15"/>
      <c r="HZ46" s="13"/>
      <c r="IA46" s="14"/>
      <c r="IB46" s="15"/>
      <c r="IC46" s="15"/>
      <c r="ID46" s="15"/>
      <c r="IE46" s="13"/>
      <c r="IF46" s="14"/>
      <c r="IG46" s="15"/>
      <c r="IH46" s="15"/>
      <c r="II46" s="15"/>
      <c r="IJ46" s="13"/>
      <c r="IK46" s="14"/>
      <c r="IL46" s="15"/>
      <c r="IM46" s="15"/>
      <c r="IN46" s="15"/>
      <c r="IO46" s="13"/>
      <c r="IP46" s="14"/>
      <c r="IQ46" s="15"/>
      <c r="IR46" s="15"/>
      <c r="IS46" s="15"/>
      <c r="IT46" s="15"/>
      <c r="IU46" s="14"/>
      <c r="IV46" s="15"/>
      <c r="IW46" s="15"/>
      <c r="IX46" s="15"/>
      <c r="IY46" s="327"/>
    </row>
    <row r="47" spans="2:259" x14ac:dyDescent="0.3">
      <c r="B47" s="317"/>
      <c r="C47" s="321"/>
      <c r="D47" s="322"/>
      <c r="E47" s="14"/>
      <c r="F47" s="15"/>
      <c r="G47" s="15"/>
      <c r="H47" s="15"/>
      <c r="I47" s="13"/>
      <c r="J47" s="14"/>
      <c r="K47" s="15"/>
      <c r="L47" s="15"/>
      <c r="M47" s="15"/>
      <c r="N47" s="13"/>
      <c r="O47" s="14"/>
      <c r="P47" s="15"/>
      <c r="Q47" s="15"/>
      <c r="R47" s="15"/>
      <c r="S47" s="13"/>
      <c r="T47" s="14"/>
      <c r="U47" s="15"/>
      <c r="V47" s="15"/>
      <c r="W47" s="15"/>
      <c r="X47" s="13"/>
      <c r="Y47" s="14"/>
      <c r="Z47" s="15"/>
      <c r="AA47" s="15"/>
      <c r="AB47" s="15"/>
      <c r="AC47" s="15"/>
      <c r="AD47" s="14"/>
      <c r="AE47" s="15"/>
      <c r="AF47" s="15"/>
      <c r="AG47" s="15"/>
      <c r="AH47" s="13"/>
      <c r="AI47" s="14"/>
      <c r="AJ47" s="15"/>
      <c r="AK47" s="15"/>
      <c r="AL47" s="15"/>
      <c r="AM47" s="13"/>
      <c r="AN47" s="14"/>
      <c r="AO47" s="15"/>
      <c r="AP47" s="15"/>
      <c r="AQ47" s="15"/>
      <c r="AR47" s="326"/>
      <c r="AS47" s="14"/>
      <c r="AT47" s="15"/>
      <c r="AU47" s="15"/>
      <c r="AV47" s="15"/>
      <c r="AW47" s="13"/>
      <c r="AX47" s="14"/>
      <c r="AY47" s="15"/>
      <c r="AZ47" s="15"/>
      <c r="BA47" s="15"/>
      <c r="BB47" s="13"/>
      <c r="BC47" s="14"/>
      <c r="BD47" s="15"/>
      <c r="BE47" s="15"/>
      <c r="BF47" s="15"/>
      <c r="BG47" s="13"/>
      <c r="BH47" s="14"/>
      <c r="BI47" s="15"/>
      <c r="BJ47" s="15"/>
      <c r="BK47" s="15"/>
      <c r="BL47" s="13"/>
      <c r="BM47" s="14"/>
      <c r="BN47" s="15"/>
      <c r="BO47" s="15"/>
      <c r="BP47" s="15"/>
      <c r="BQ47" s="13"/>
      <c r="BR47" s="14"/>
      <c r="BS47" s="15"/>
      <c r="BT47" s="15"/>
      <c r="BU47" s="15"/>
      <c r="BV47" s="13"/>
      <c r="BW47" s="14"/>
      <c r="BX47" s="15"/>
      <c r="BY47" s="15"/>
      <c r="BZ47" s="15"/>
      <c r="CA47" s="13"/>
      <c r="CB47" s="14"/>
      <c r="CC47" s="15"/>
      <c r="CD47" s="15"/>
      <c r="CE47" s="15"/>
      <c r="CF47" s="13"/>
      <c r="CG47" s="14"/>
      <c r="CH47" s="15"/>
      <c r="CI47" s="15"/>
      <c r="CJ47" s="15"/>
      <c r="CK47" s="13"/>
      <c r="CL47" s="14"/>
      <c r="CM47" s="15"/>
      <c r="CN47" s="15"/>
      <c r="CO47" s="15"/>
      <c r="CP47" s="13"/>
      <c r="CQ47" s="14"/>
      <c r="CR47" s="15"/>
      <c r="CS47" s="15"/>
      <c r="CT47" s="15"/>
      <c r="CU47" s="13"/>
      <c r="CV47" s="14"/>
      <c r="CW47" s="15"/>
      <c r="CX47" s="15"/>
      <c r="CY47" s="15"/>
      <c r="CZ47" s="13"/>
      <c r="DA47" s="14"/>
      <c r="DB47" s="15"/>
      <c r="DC47" s="15"/>
      <c r="DD47" s="15"/>
      <c r="DE47" s="13"/>
      <c r="DF47" s="14"/>
      <c r="DG47" s="15"/>
      <c r="DH47" s="15"/>
      <c r="DI47" s="15"/>
      <c r="DJ47" s="13"/>
      <c r="DK47" s="14"/>
      <c r="DL47" s="15"/>
      <c r="DM47" s="15"/>
      <c r="DN47" s="15"/>
      <c r="DO47" s="13"/>
      <c r="DP47" s="14"/>
      <c r="DQ47" s="15"/>
      <c r="DR47" s="15"/>
      <c r="DS47" s="15"/>
      <c r="DT47" s="13"/>
      <c r="DU47" s="14"/>
      <c r="DV47" s="15"/>
      <c r="DW47" s="15"/>
      <c r="DX47" s="15"/>
      <c r="DY47" s="13"/>
      <c r="DZ47" s="14"/>
      <c r="EA47" s="15"/>
      <c r="EB47" s="15"/>
      <c r="EC47" s="15"/>
      <c r="ED47" s="13"/>
      <c r="EE47" s="14"/>
      <c r="EF47" s="15"/>
      <c r="EG47" s="15"/>
      <c r="EH47" s="15"/>
      <c r="EI47" s="13"/>
      <c r="EJ47" s="14"/>
      <c r="EK47" s="15"/>
      <c r="EL47" s="15"/>
      <c r="EM47" s="15"/>
      <c r="EN47" s="15"/>
      <c r="EO47" s="14"/>
      <c r="EP47" s="15"/>
      <c r="EQ47" s="15"/>
      <c r="ER47" s="15"/>
      <c r="ES47" s="13"/>
      <c r="ET47" s="14"/>
      <c r="EU47" s="15"/>
      <c r="EV47" s="15"/>
      <c r="EW47" s="15"/>
      <c r="EX47" s="13"/>
      <c r="EY47" s="14"/>
      <c r="EZ47" s="15"/>
      <c r="FA47" s="15"/>
      <c r="FB47" s="15"/>
      <c r="FC47" s="13"/>
      <c r="FD47" s="14"/>
      <c r="FE47" s="15"/>
      <c r="FF47" s="15"/>
      <c r="FG47" s="15"/>
      <c r="FH47" s="13"/>
      <c r="FI47" s="14"/>
      <c r="FJ47" s="15"/>
      <c r="FK47" s="15"/>
      <c r="FL47" s="15"/>
      <c r="FM47" s="13"/>
      <c r="FN47" s="14"/>
      <c r="FO47" s="15"/>
      <c r="FP47" s="15"/>
      <c r="FQ47" s="15"/>
      <c r="FR47" s="13"/>
      <c r="FS47" s="14"/>
      <c r="FT47" s="15"/>
      <c r="FU47" s="15"/>
      <c r="FV47" s="15"/>
      <c r="FW47" s="13"/>
      <c r="FX47" s="14"/>
      <c r="FY47" s="15"/>
      <c r="FZ47" s="15"/>
      <c r="GA47" s="15"/>
      <c r="GB47" s="13"/>
      <c r="GC47" s="14"/>
      <c r="GD47" s="15"/>
      <c r="GE47" s="15"/>
      <c r="GF47" s="15"/>
      <c r="GG47" s="13"/>
      <c r="GH47" s="14"/>
      <c r="GI47" s="15"/>
      <c r="GJ47" s="15"/>
      <c r="GK47" s="15"/>
      <c r="GL47" s="13"/>
      <c r="GM47" s="14"/>
      <c r="GN47" s="15"/>
      <c r="GO47" s="15"/>
      <c r="GP47" s="15"/>
      <c r="GQ47" s="13"/>
      <c r="GR47" s="14"/>
      <c r="GS47" s="15"/>
      <c r="GT47" s="15"/>
      <c r="GU47" s="15"/>
      <c r="GV47" s="13"/>
      <c r="GW47" s="14"/>
      <c r="GX47" s="15"/>
      <c r="GY47" s="15"/>
      <c r="GZ47" s="15"/>
      <c r="HA47" s="13"/>
      <c r="HB47" s="14"/>
      <c r="HC47" s="15"/>
      <c r="HD47" s="15"/>
      <c r="HE47" s="15"/>
      <c r="HF47" s="13"/>
      <c r="HG47" s="14"/>
      <c r="HH47" s="15"/>
      <c r="HI47" s="15"/>
      <c r="HJ47" s="15"/>
      <c r="HK47" s="13"/>
      <c r="HL47" s="14"/>
      <c r="HM47" s="15"/>
      <c r="HN47" s="15"/>
      <c r="HO47" s="15"/>
      <c r="HP47" s="13"/>
      <c r="HQ47" s="14"/>
      <c r="HR47" s="15"/>
      <c r="HS47" s="15"/>
      <c r="HT47" s="15"/>
      <c r="HU47" s="13"/>
      <c r="HV47" s="14"/>
      <c r="HW47" s="15"/>
      <c r="HX47" s="15"/>
      <c r="HY47" s="15"/>
      <c r="HZ47" s="13"/>
      <c r="IA47" s="14"/>
      <c r="IB47" s="15"/>
      <c r="IC47" s="15"/>
      <c r="ID47" s="15"/>
      <c r="IE47" s="13"/>
      <c r="IF47" s="14"/>
      <c r="IG47" s="15"/>
      <c r="IH47" s="15"/>
      <c r="II47" s="15"/>
      <c r="IJ47" s="13"/>
      <c r="IK47" s="14"/>
      <c r="IL47" s="15"/>
      <c r="IM47" s="15"/>
      <c r="IN47" s="15"/>
      <c r="IO47" s="13"/>
      <c r="IP47" s="14"/>
      <c r="IQ47" s="15"/>
      <c r="IR47" s="15"/>
      <c r="IS47" s="15"/>
      <c r="IT47" s="15"/>
      <c r="IU47" s="14"/>
      <c r="IV47" s="15"/>
      <c r="IW47" s="15"/>
      <c r="IX47" s="15"/>
      <c r="IY47" s="327"/>
    </row>
    <row r="48" spans="2:259" x14ac:dyDescent="0.3">
      <c r="B48" s="317"/>
      <c r="C48" s="320"/>
      <c r="D48" s="315"/>
      <c r="E48" s="14"/>
      <c r="F48" s="15"/>
      <c r="G48" s="15"/>
      <c r="H48" s="15"/>
      <c r="I48" s="13"/>
      <c r="J48" s="14"/>
      <c r="K48" s="15"/>
      <c r="L48" s="15"/>
      <c r="M48" s="15"/>
      <c r="N48" s="13"/>
      <c r="O48" s="14"/>
      <c r="P48" s="15"/>
      <c r="Q48" s="15"/>
      <c r="R48" s="15"/>
      <c r="S48" s="13"/>
      <c r="T48" s="14"/>
      <c r="U48" s="15"/>
      <c r="V48" s="15"/>
      <c r="W48" s="15"/>
      <c r="X48" s="13"/>
      <c r="Y48" s="14"/>
      <c r="Z48" s="15"/>
      <c r="AA48" s="15"/>
      <c r="AB48" s="15"/>
      <c r="AC48" s="15"/>
      <c r="AD48" s="14"/>
      <c r="AE48" s="15"/>
      <c r="AF48" s="15"/>
      <c r="AG48" s="15"/>
      <c r="AH48" s="13"/>
      <c r="AI48" s="14"/>
      <c r="AJ48" s="15"/>
      <c r="AK48" s="15"/>
      <c r="AL48" s="15"/>
      <c r="AM48" s="13"/>
      <c r="AN48" s="14"/>
      <c r="AO48" s="15"/>
      <c r="AP48" s="15"/>
      <c r="AQ48" s="15"/>
      <c r="AR48" s="326"/>
      <c r="AS48" s="14"/>
      <c r="AT48" s="15"/>
      <c r="AU48" s="15"/>
      <c r="AV48" s="15"/>
      <c r="AW48" s="13"/>
      <c r="AX48" s="14"/>
      <c r="AY48" s="15"/>
      <c r="AZ48" s="15"/>
      <c r="BA48" s="15"/>
      <c r="BB48" s="13"/>
      <c r="BC48" s="14"/>
      <c r="BD48" s="15"/>
      <c r="BE48" s="15"/>
      <c r="BF48" s="15"/>
      <c r="BG48" s="13"/>
      <c r="BH48" s="14"/>
      <c r="BI48" s="15"/>
      <c r="BJ48" s="15"/>
      <c r="BK48" s="15"/>
      <c r="BL48" s="13"/>
      <c r="BM48" s="14"/>
      <c r="BN48" s="15"/>
      <c r="BO48" s="15"/>
      <c r="BP48" s="15"/>
      <c r="BQ48" s="13"/>
      <c r="BR48" s="14"/>
      <c r="BS48" s="15"/>
      <c r="BT48" s="15"/>
      <c r="BU48" s="15"/>
      <c r="BV48" s="13"/>
      <c r="BW48" s="14"/>
      <c r="BX48" s="15"/>
      <c r="BY48" s="15"/>
      <c r="BZ48" s="15"/>
      <c r="CA48" s="13"/>
      <c r="CB48" s="14"/>
      <c r="CC48" s="15"/>
      <c r="CD48" s="15"/>
      <c r="CE48" s="15"/>
      <c r="CF48" s="13"/>
      <c r="CG48" s="14"/>
      <c r="CH48" s="15"/>
      <c r="CI48" s="15"/>
      <c r="CJ48" s="15"/>
      <c r="CK48" s="13"/>
      <c r="CL48" s="14"/>
      <c r="CM48" s="15"/>
      <c r="CN48" s="15"/>
      <c r="CO48" s="15"/>
      <c r="CP48" s="13"/>
      <c r="CQ48" s="14"/>
      <c r="CR48" s="15"/>
      <c r="CS48" s="15"/>
      <c r="CT48" s="15"/>
      <c r="CU48" s="13"/>
      <c r="CV48" s="14"/>
      <c r="CW48" s="15"/>
      <c r="CX48" s="15"/>
      <c r="CY48" s="15"/>
      <c r="CZ48" s="13"/>
      <c r="DA48" s="14"/>
      <c r="DB48" s="15"/>
      <c r="DC48" s="15"/>
      <c r="DD48" s="15"/>
      <c r="DE48" s="13"/>
      <c r="DF48" s="14"/>
      <c r="DG48" s="15"/>
      <c r="DH48" s="15"/>
      <c r="DI48" s="15"/>
      <c r="DJ48" s="13"/>
      <c r="DK48" s="14"/>
      <c r="DL48" s="15"/>
      <c r="DM48" s="15"/>
      <c r="DN48" s="15"/>
      <c r="DO48" s="13"/>
      <c r="DP48" s="14"/>
      <c r="DQ48" s="15"/>
      <c r="DR48" s="15"/>
      <c r="DS48" s="15"/>
      <c r="DT48" s="13"/>
      <c r="DU48" s="14"/>
      <c r="DV48" s="15"/>
      <c r="DW48" s="15"/>
      <c r="DX48" s="15"/>
      <c r="DY48" s="13"/>
      <c r="DZ48" s="14"/>
      <c r="EA48" s="15"/>
      <c r="EB48" s="15"/>
      <c r="EC48" s="15"/>
      <c r="ED48" s="13"/>
      <c r="EE48" s="14"/>
      <c r="EF48" s="15"/>
      <c r="EG48" s="15"/>
      <c r="EH48" s="15"/>
      <c r="EI48" s="13"/>
      <c r="EJ48" s="14"/>
      <c r="EK48" s="15"/>
      <c r="EL48" s="15"/>
      <c r="EM48" s="15"/>
      <c r="EN48" s="15"/>
      <c r="EO48" s="14"/>
      <c r="EP48" s="15"/>
      <c r="EQ48" s="15"/>
      <c r="ER48" s="15"/>
      <c r="ES48" s="13"/>
      <c r="ET48" s="14"/>
      <c r="EU48" s="15"/>
      <c r="EV48" s="15"/>
      <c r="EW48" s="15"/>
      <c r="EX48" s="13"/>
      <c r="EY48" s="14"/>
      <c r="EZ48" s="15"/>
      <c r="FA48" s="15"/>
      <c r="FB48" s="15"/>
      <c r="FC48" s="13"/>
      <c r="FD48" s="14"/>
      <c r="FE48" s="15"/>
      <c r="FF48" s="15"/>
      <c r="FG48" s="15"/>
      <c r="FH48" s="13"/>
      <c r="FI48" s="14"/>
      <c r="FJ48" s="15"/>
      <c r="FK48" s="15"/>
      <c r="FL48" s="15"/>
      <c r="FM48" s="13"/>
      <c r="FN48" s="14"/>
      <c r="FO48" s="15"/>
      <c r="FP48" s="15"/>
      <c r="FQ48" s="15"/>
      <c r="FR48" s="13"/>
      <c r="FS48" s="14"/>
      <c r="FT48" s="15"/>
      <c r="FU48" s="15"/>
      <c r="FV48" s="15"/>
      <c r="FW48" s="13"/>
      <c r="FX48" s="14"/>
      <c r="FY48" s="15"/>
      <c r="FZ48" s="15"/>
      <c r="GA48" s="15"/>
      <c r="GB48" s="13"/>
      <c r="GC48" s="14"/>
      <c r="GD48" s="15"/>
      <c r="GE48" s="15"/>
      <c r="GF48" s="15"/>
      <c r="GG48" s="13"/>
      <c r="GH48" s="14"/>
      <c r="GI48" s="15"/>
      <c r="GJ48" s="15"/>
      <c r="GK48" s="15"/>
      <c r="GL48" s="13"/>
      <c r="GM48" s="14"/>
      <c r="GN48" s="15"/>
      <c r="GO48" s="15"/>
      <c r="GP48" s="15"/>
      <c r="GQ48" s="13"/>
      <c r="GR48" s="14"/>
      <c r="GS48" s="15"/>
      <c r="GT48" s="15"/>
      <c r="GU48" s="15"/>
      <c r="GV48" s="13"/>
      <c r="GW48" s="14"/>
      <c r="GX48" s="15"/>
      <c r="GY48" s="15"/>
      <c r="GZ48" s="15"/>
      <c r="HA48" s="13"/>
      <c r="HB48" s="14"/>
      <c r="HC48" s="15"/>
      <c r="HD48" s="15"/>
      <c r="HE48" s="15"/>
      <c r="HF48" s="13"/>
      <c r="HG48" s="14"/>
      <c r="HH48" s="15"/>
      <c r="HI48" s="15"/>
      <c r="HJ48" s="15"/>
      <c r="HK48" s="13"/>
      <c r="HL48" s="14"/>
      <c r="HM48" s="15"/>
      <c r="HN48" s="15"/>
      <c r="HO48" s="15"/>
      <c r="HP48" s="13"/>
      <c r="HQ48" s="14"/>
      <c r="HR48" s="15"/>
      <c r="HS48" s="15"/>
      <c r="HT48" s="15"/>
      <c r="HU48" s="13"/>
      <c r="HV48" s="14"/>
      <c r="HW48" s="15"/>
      <c r="HX48" s="15"/>
      <c r="HY48" s="15"/>
      <c r="HZ48" s="13"/>
      <c r="IA48" s="14"/>
      <c r="IB48" s="15"/>
      <c r="IC48" s="15"/>
      <c r="ID48" s="15"/>
      <c r="IE48" s="13"/>
      <c r="IF48" s="14"/>
      <c r="IG48" s="15"/>
      <c r="IH48" s="15"/>
      <c r="II48" s="15"/>
      <c r="IJ48" s="13"/>
      <c r="IK48" s="14"/>
      <c r="IL48" s="15"/>
      <c r="IM48" s="15"/>
      <c r="IN48" s="15"/>
      <c r="IO48" s="13"/>
      <c r="IP48" s="14"/>
      <c r="IQ48" s="15"/>
      <c r="IR48" s="15"/>
      <c r="IS48" s="15"/>
      <c r="IT48" s="15"/>
      <c r="IU48" s="14"/>
      <c r="IV48" s="15"/>
      <c r="IW48" s="15"/>
      <c r="IX48" s="15"/>
      <c r="IY48" s="327"/>
    </row>
    <row r="49" spans="2:259" x14ac:dyDescent="0.3">
      <c r="B49" s="317"/>
      <c r="C49" s="320"/>
      <c r="D49" s="315"/>
      <c r="E49" s="14"/>
      <c r="F49" s="15"/>
      <c r="G49" s="15"/>
      <c r="H49" s="15"/>
      <c r="I49" s="13"/>
      <c r="J49" s="14"/>
      <c r="K49" s="15"/>
      <c r="L49" s="15"/>
      <c r="M49" s="15"/>
      <c r="N49" s="13"/>
      <c r="O49" s="14"/>
      <c r="P49" s="15"/>
      <c r="Q49" s="15"/>
      <c r="R49" s="15"/>
      <c r="S49" s="13"/>
      <c r="T49" s="14"/>
      <c r="U49" s="15"/>
      <c r="V49" s="15"/>
      <c r="W49" s="15"/>
      <c r="X49" s="13"/>
      <c r="Y49" s="14"/>
      <c r="Z49" s="15"/>
      <c r="AA49" s="15"/>
      <c r="AB49" s="15"/>
      <c r="AC49" s="15"/>
      <c r="AD49" s="14"/>
      <c r="AE49" s="15"/>
      <c r="AF49" s="15"/>
      <c r="AG49" s="15"/>
      <c r="AH49" s="13"/>
      <c r="AI49" s="14"/>
      <c r="AJ49" s="15"/>
      <c r="AK49" s="15"/>
      <c r="AL49" s="15"/>
      <c r="AM49" s="13"/>
      <c r="AN49" s="14"/>
      <c r="AO49" s="15"/>
      <c r="AP49" s="15"/>
      <c r="AQ49" s="15"/>
      <c r="AR49" s="326"/>
      <c r="AS49" s="14"/>
      <c r="AT49" s="15"/>
      <c r="AU49" s="15"/>
      <c r="AV49" s="15"/>
      <c r="AW49" s="13"/>
      <c r="AX49" s="14"/>
      <c r="AY49" s="15"/>
      <c r="AZ49" s="15"/>
      <c r="BA49" s="15"/>
      <c r="BB49" s="13"/>
      <c r="BC49" s="14"/>
      <c r="BD49" s="15"/>
      <c r="BE49" s="15"/>
      <c r="BF49" s="15"/>
      <c r="BG49" s="13"/>
      <c r="BH49" s="14"/>
      <c r="BI49" s="15"/>
      <c r="BJ49" s="15"/>
      <c r="BK49" s="15"/>
      <c r="BL49" s="13"/>
      <c r="BM49" s="14"/>
      <c r="BN49" s="15"/>
      <c r="BO49" s="15"/>
      <c r="BP49" s="15"/>
      <c r="BQ49" s="13"/>
      <c r="BR49" s="14"/>
      <c r="BS49" s="15"/>
      <c r="BT49" s="15"/>
      <c r="BU49" s="15"/>
      <c r="BV49" s="13"/>
      <c r="BW49" s="14"/>
      <c r="BX49" s="15"/>
      <c r="BY49" s="15"/>
      <c r="BZ49" s="15"/>
      <c r="CA49" s="13"/>
      <c r="CB49" s="14"/>
      <c r="CC49" s="15"/>
      <c r="CD49" s="15"/>
      <c r="CE49" s="15"/>
      <c r="CF49" s="13"/>
      <c r="CG49" s="14"/>
      <c r="CH49" s="15"/>
      <c r="CI49" s="15"/>
      <c r="CJ49" s="15"/>
      <c r="CK49" s="13"/>
      <c r="CL49" s="14"/>
      <c r="CM49" s="15"/>
      <c r="CN49" s="15"/>
      <c r="CO49" s="15"/>
      <c r="CP49" s="13"/>
      <c r="CQ49" s="14"/>
      <c r="CR49" s="15"/>
      <c r="CS49" s="15"/>
      <c r="CT49" s="15"/>
      <c r="CU49" s="13"/>
      <c r="CV49" s="14"/>
      <c r="CW49" s="15"/>
      <c r="CX49" s="15"/>
      <c r="CY49" s="15"/>
      <c r="CZ49" s="13"/>
      <c r="DA49" s="14"/>
      <c r="DB49" s="15"/>
      <c r="DC49" s="15"/>
      <c r="DD49" s="15"/>
      <c r="DE49" s="13"/>
      <c r="DF49" s="14"/>
      <c r="DG49" s="15"/>
      <c r="DH49" s="15"/>
      <c r="DI49" s="15"/>
      <c r="DJ49" s="13"/>
      <c r="DK49" s="14"/>
      <c r="DL49" s="15"/>
      <c r="DM49" s="15"/>
      <c r="DN49" s="15"/>
      <c r="DO49" s="13"/>
      <c r="DP49" s="14"/>
      <c r="DQ49" s="15"/>
      <c r="DR49" s="15"/>
      <c r="DS49" s="15"/>
      <c r="DT49" s="13"/>
      <c r="DU49" s="14"/>
      <c r="DV49" s="15"/>
      <c r="DW49" s="15"/>
      <c r="DX49" s="15"/>
      <c r="DY49" s="13"/>
      <c r="DZ49" s="14"/>
      <c r="EA49" s="15"/>
      <c r="EB49" s="15"/>
      <c r="EC49" s="15"/>
      <c r="ED49" s="13"/>
      <c r="EE49" s="14"/>
      <c r="EF49" s="15"/>
      <c r="EG49" s="15"/>
      <c r="EH49" s="15"/>
      <c r="EI49" s="13"/>
      <c r="EJ49" s="14"/>
      <c r="EK49" s="15"/>
      <c r="EL49" s="15"/>
      <c r="EM49" s="15"/>
      <c r="EN49" s="15"/>
      <c r="EO49" s="14"/>
      <c r="EP49" s="15"/>
      <c r="EQ49" s="15"/>
      <c r="ER49" s="15"/>
      <c r="ES49" s="13"/>
      <c r="ET49" s="14"/>
      <c r="EU49" s="15"/>
      <c r="EV49" s="15"/>
      <c r="EW49" s="15"/>
      <c r="EX49" s="13"/>
      <c r="EY49" s="14"/>
      <c r="EZ49" s="15"/>
      <c r="FA49" s="15"/>
      <c r="FB49" s="15"/>
      <c r="FC49" s="13"/>
      <c r="FD49" s="14"/>
      <c r="FE49" s="15"/>
      <c r="FF49" s="15"/>
      <c r="FG49" s="15"/>
      <c r="FH49" s="13"/>
      <c r="FI49" s="14"/>
      <c r="FJ49" s="15"/>
      <c r="FK49" s="15"/>
      <c r="FL49" s="15"/>
      <c r="FM49" s="13"/>
      <c r="FN49" s="14"/>
      <c r="FO49" s="15"/>
      <c r="FP49" s="15"/>
      <c r="FQ49" s="15"/>
      <c r="FR49" s="13"/>
      <c r="FS49" s="14"/>
      <c r="FT49" s="15"/>
      <c r="FU49" s="15"/>
      <c r="FV49" s="15"/>
      <c r="FW49" s="13"/>
      <c r="FX49" s="14"/>
      <c r="FY49" s="15"/>
      <c r="FZ49" s="15"/>
      <c r="GA49" s="15"/>
      <c r="GB49" s="13"/>
      <c r="GC49" s="14"/>
      <c r="GD49" s="15"/>
      <c r="GE49" s="15"/>
      <c r="GF49" s="15"/>
      <c r="GG49" s="13"/>
      <c r="GH49" s="14"/>
      <c r="GI49" s="15"/>
      <c r="GJ49" s="15"/>
      <c r="GK49" s="15"/>
      <c r="GL49" s="13"/>
      <c r="GM49" s="14"/>
      <c r="GN49" s="15"/>
      <c r="GO49" s="15"/>
      <c r="GP49" s="15"/>
      <c r="GQ49" s="13"/>
      <c r="GR49" s="14"/>
      <c r="GS49" s="15"/>
      <c r="GT49" s="15"/>
      <c r="GU49" s="15"/>
      <c r="GV49" s="13"/>
      <c r="GW49" s="14"/>
      <c r="GX49" s="15"/>
      <c r="GY49" s="15"/>
      <c r="GZ49" s="15"/>
      <c r="HA49" s="13"/>
      <c r="HB49" s="14"/>
      <c r="HC49" s="15"/>
      <c r="HD49" s="15"/>
      <c r="HE49" s="15"/>
      <c r="HF49" s="13"/>
      <c r="HG49" s="14"/>
      <c r="HH49" s="15"/>
      <c r="HI49" s="15"/>
      <c r="HJ49" s="15"/>
      <c r="HK49" s="13"/>
      <c r="HL49" s="14"/>
      <c r="HM49" s="15"/>
      <c r="HN49" s="15"/>
      <c r="HO49" s="15"/>
      <c r="HP49" s="13"/>
      <c r="HQ49" s="14"/>
      <c r="HR49" s="15"/>
      <c r="HS49" s="15"/>
      <c r="HT49" s="15"/>
      <c r="HU49" s="13"/>
      <c r="HV49" s="14"/>
      <c r="HW49" s="15"/>
      <c r="HX49" s="15"/>
      <c r="HY49" s="15"/>
      <c r="HZ49" s="13"/>
      <c r="IA49" s="14"/>
      <c r="IB49" s="15"/>
      <c r="IC49" s="15"/>
      <c r="ID49" s="15"/>
      <c r="IE49" s="13"/>
      <c r="IF49" s="14"/>
      <c r="IG49" s="15"/>
      <c r="IH49" s="15"/>
      <c r="II49" s="15"/>
      <c r="IJ49" s="13"/>
      <c r="IK49" s="14"/>
      <c r="IL49" s="15"/>
      <c r="IM49" s="15"/>
      <c r="IN49" s="15"/>
      <c r="IO49" s="13"/>
      <c r="IP49" s="14"/>
      <c r="IQ49" s="15"/>
      <c r="IR49" s="15"/>
      <c r="IS49" s="15"/>
      <c r="IT49" s="15"/>
      <c r="IU49" s="14"/>
      <c r="IV49" s="15"/>
      <c r="IW49" s="15"/>
      <c r="IX49" s="15"/>
      <c r="IY49" s="327"/>
    </row>
    <row r="50" spans="2:259" x14ac:dyDescent="0.3">
      <c r="B50" s="317"/>
      <c r="C50" s="320"/>
      <c r="D50" s="315"/>
      <c r="E50" s="14"/>
      <c r="F50" s="15"/>
      <c r="G50" s="15"/>
      <c r="H50" s="15"/>
      <c r="I50" s="13"/>
      <c r="J50" s="14"/>
      <c r="K50" s="15"/>
      <c r="L50" s="15"/>
      <c r="M50" s="15"/>
      <c r="N50" s="13"/>
      <c r="O50" s="14"/>
      <c r="P50" s="15"/>
      <c r="Q50" s="15"/>
      <c r="R50" s="15"/>
      <c r="S50" s="13"/>
      <c r="T50" s="14"/>
      <c r="U50" s="15"/>
      <c r="V50" s="15"/>
      <c r="W50" s="15"/>
      <c r="X50" s="13"/>
      <c r="Y50" s="14"/>
      <c r="Z50" s="15"/>
      <c r="AA50" s="15"/>
      <c r="AB50" s="15"/>
      <c r="AC50" s="15"/>
      <c r="AD50" s="14"/>
      <c r="AE50" s="15"/>
      <c r="AF50" s="15"/>
      <c r="AG50" s="15"/>
      <c r="AH50" s="13"/>
      <c r="AI50" s="14"/>
      <c r="AJ50" s="15"/>
      <c r="AK50" s="15"/>
      <c r="AL50" s="15"/>
      <c r="AM50" s="13"/>
      <c r="AN50" s="14"/>
      <c r="AO50" s="15"/>
      <c r="AP50" s="15"/>
      <c r="AQ50" s="15"/>
      <c r="AR50" s="326"/>
      <c r="AS50" s="14"/>
      <c r="AT50" s="15"/>
      <c r="AU50" s="15"/>
      <c r="AV50" s="15"/>
      <c r="AW50" s="13"/>
      <c r="AX50" s="14"/>
      <c r="AY50" s="15"/>
      <c r="AZ50" s="15"/>
      <c r="BA50" s="15"/>
      <c r="BB50" s="13"/>
      <c r="BC50" s="14"/>
      <c r="BD50" s="15"/>
      <c r="BE50" s="15"/>
      <c r="BF50" s="15"/>
      <c r="BG50" s="13"/>
      <c r="BH50" s="14"/>
      <c r="BI50" s="15"/>
      <c r="BJ50" s="15"/>
      <c r="BK50" s="15"/>
      <c r="BL50" s="13"/>
      <c r="BM50" s="14"/>
      <c r="BN50" s="15"/>
      <c r="BO50" s="15"/>
      <c r="BP50" s="15"/>
      <c r="BQ50" s="13"/>
      <c r="BR50" s="14"/>
      <c r="BS50" s="15"/>
      <c r="BT50" s="15"/>
      <c r="BU50" s="15"/>
      <c r="BV50" s="13"/>
      <c r="BW50" s="14"/>
      <c r="BX50" s="15"/>
      <c r="BY50" s="15"/>
      <c r="BZ50" s="15"/>
      <c r="CA50" s="13"/>
      <c r="CB50" s="14"/>
      <c r="CC50" s="15"/>
      <c r="CD50" s="15"/>
      <c r="CE50" s="15"/>
      <c r="CF50" s="13"/>
      <c r="CG50" s="14"/>
      <c r="CH50" s="15"/>
      <c r="CI50" s="15"/>
      <c r="CJ50" s="15"/>
      <c r="CK50" s="13"/>
      <c r="CL50" s="14"/>
      <c r="CM50" s="15"/>
      <c r="CN50" s="15"/>
      <c r="CO50" s="15"/>
      <c r="CP50" s="13"/>
      <c r="CQ50" s="14"/>
      <c r="CR50" s="15"/>
      <c r="CS50" s="15"/>
      <c r="CT50" s="15"/>
      <c r="CU50" s="13"/>
      <c r="CV50" s="14"/>
      <c r="CW50" s="15"/>
      <c r="CX50" s="15"/>
      <c r="CY50" s="15"/>
      <c r="CZ50" s="13"/>
      <c r="DA50" s="14"/>
      <c r="DB50" s="15"/>
      <c r="DC50" s="15"/>
      <c r="DD50" s="15"/>
      <c r="DE50" s="13"/>
      <c r="DF50" s="14"/>
      <c r="DG50" s="15"/>
      <c r="DH50" s="15"/>
      <c r="DI50" s="15"/>
      <c r="DJ50" s="13"/>
      <c r="DK50" s="14"/>
      <c r="DL50" s="15"/>
      <c r="DM50" s="15"/>
      <c r="DN50" s="15"/>
      <c r="DO50" s="13"/>
      <c r="DP50" s="14"/>
      <c r="DQ50" s="15"/>
      <c r="DR50" s="15"/>
      <c r="DS50" s="15"/>
      <c r="DT50" s="13"/>
      <c r="DU50" s="14"/>
      <c r="DV50" s="15"/>
      <c r="DW50" s="15"/>
      <c r="DX50" s="15"/>
      <c r="DY50" s="13"/>
      <c r="DZ50" s="14"/>
      <c r="EA50" s="15"/>
      <c r="EB50" s="15"/>
      <c r="EC50" s="15"/>
      <c r="ED50" s="13"/>
      <c r="EE50" s="14"/>
      <c r="EF50" s="15"/>
      <c r="EG50" s="15"/>
      <c r="EH50" s="15"/>
      <c r="EI50" s="13"/>
      <c r="EJ50" s="14"/>
      <c r="EK50" s="15"/>
      <c r="EL50" s="15"/>
      <c r="EM50" s="15"/>
      <c r="EN50" s="15"/>
      <c r="EO50" s="14"/>
      <c r="EP50" s="15"/>
      <c r="EQ50" s="15"/>
      <c r="ER50" s="15"/>
      <c r="ES50" s="13"/>
      <c r="ET50" s="14"/>
      <c r="EU50" s="15"/>
      <c r="EV50" s="15"/>
      <c r="EW50" s="15"/>
      <c r="EX50" s="13"/>
      <c r="EY50" s="14"/>
      <c r="EZ50" s="15"/>
      <c r="FA50" s="15"/>
      <c r="FB50" s="15"/>
      <c r="FC50" s="13"/>
      <c r="FD50" s="14"/>
      <c r="FE50" s="15"/>
      <c r="FF50" s="15"/>
      <c r="FG50" s="15"/>
      <c r="FH50" s="13"/>
      <c r="FI50" s="14"/>
      <c r="FJ50" s="15"/>
      <c r="FK50" s="15"/>
      <c r="FL50" s="15"/>
      <c r="FM50" s="13"/>
      <c r="FN50" s="14"/>
      <c r="FO50" s="15"/>
      <c r="FP50" s="15"/>
      <c r="FQ50" s="15"/>
      <c r="FR50" s="13"/>
      <c r="FS50" s="14"/>
      <c r="FT50" s="15"/>
      <c r="FU50" s="15"/>
      <c r="FV50" s="15"/>
      <c r="FW50" s="13"/>
      <c r="FX50" s="14"/>
      <c r="FY50" s="15"/>
      <c r="FZ50" s="15"/>
      <c r="GA50" s="15"/>
      <c r="GB50" s="13"/>
      <c r="GC50" s="14"/>
      <c r="GD50" s="15"/>
      <c r="GE50" s="15"/>
      <c r="GF50" s="15"/>
      <c r="GG50" s="13"/>
      <c r="GH50" s="14"/>
      <c r="GI50" s="15"/>
      <c r="GJ50" s="15"/>
      <c r="GK50" s="15"/>
      <c r="GL50" s="13"/>
      <c r="GM50" s="14"/>
      <c r="GN50" s="15"/>
      <c r="GO50" s="15"/>
      <c r="GP50" s="15"/>
      <c r="GQ50" s="13"/>
      <c r="GR50" s="14"/>
      <c r="GS50" s="15"/>
      <c r="GT50" s="15"/>
      <c r="GU50" s="15"/>
      <c r="GV50" s="13"/>
      <c r="GW50" s="14"/>
      <c r="GX50" s="15"/>
      <c r="GY50" s="15"/>
      <c r="GZ50" s="15"/>
      <c r="HA50" s="13"/>
      <c r="HB50" s="14"/>
      <c r="HC50" s="15"/>
      <c r="HD50" s="15"/>
      <c r="HE50" s="15"/>
      <c r="HF50" s="13"/>
      <c r="HG50" s="14"/>
      <c r="HH50" s="15"/>
      <c r="HI50" s="15"/>
      <c r="HJ50" s="15"/>
      <c r="HK50" s="13"/>
      <c r="HL50" s="14"/>
      <c r="HM50" s="15"/>
      <c r="HN50" s="15"/>
      <c r="HO50" s="15"/>
      <c r="HP50" s="13"/>
      <c r="HQ50" s="14"/>
      <c r="HR50" s="15"/>
      <c r="HS50" s="15"/>
      <c r="HT50" s="15"/>
      <c r="HU50" s="13"/>
      <c r="HV50" s="14"/>
      <c r="HW50" s="15"/>
      <c r="HX50" s="15"/>
      <c r="HY50" s="15"/>
      <c r="HZ50" s="13"/>
      <c r="IA50" s="14"/>
      <c r="IB50" s="15"/>
      <c r="IC50" s="15"/>
      <c r="ID50" s="15"/>
      <c r="IE50" s="13"/>
      <c r="IF50" s="14"/>
      <c r="IG50" s="15"/>
      <c r="IH50" s="15"/>
      <c r="II50" s="15"/>
      <c r="IJ50" s="13"/>
      <c r="IK50" s="14"/>
      <c r="IL50" s="15"/>
      <c r="IM50" s="15"/>
      <c r="IN50" s="15"/>
      <c r="IO50" s="13"/>
      <c r="IP50" s="14"/>
      <c r="IQ50" s="15"/>
      <c r="IR50" s="15"/>
      <c r="IS50" s="15"/>
      <c r="IT50" s="15"/>
      <c r="IU50" s="14"/>
      <c r="IV50" s="15"/>
      <c r="IW50" s="15"/>
      <c r="IX50" s="15"/>
      <c r="IY50" s="327"/>
    </row>
    <row r="51" spans="2:259" x14ac:dyDescent="0.3">
      <c r="B51" s="317"/>
      <c r="C51" s="320"/>
      <c r="D51" s="315"/>
      <c r="E51" s="14"/>
      <c r="F51" s="15"/>
      <c r="G51" s="15"/>
      <c r="H51" s="15"/>
      <c r="I51" s="13"/>
      <c r="J51" s="14"/>
      <c r="K51" s="15"/>
      <c r="L51" s="15"/>
      <c r="M51" s="15"/>
      <c r="N51" s="13"/>
      <c r="O51" s="14"/>
      <c r="P51" s="15"/>
      <c r="Q51" s="15"/>
      <c r="R51" s="15"/>
      <c r="S51" s="13"/>
      <c r="T51" s="14"/>
      <c r="U51" s="15"/>
      <c r="V51" s="15"/>
      <c r="W51" s="15"/>
      <c r="X51" s="13"/>
      <c r="Y51" s="14"/>
      <c r="Z51" s="15"/>
      <c r="AA51" s="15"/>
      <c r="AB51" s="15"/>
      <c r="AC51" s="15"/>
      <c r="AD51" s="14"/>
      <c r="AE51" s="15"/>
      <c r="AF51" s="15"/>
      <c r="AG51" s="15"/>
      <c r="AH51" s="13"/>
      <c r="AI51" s="14"/>
      <c r="AJ51" s="15"/>
      <c r="AK51" s="15"/>
      <c r="AL51" s="15"/>
      <c r="AM51" s="13"/>
      <c r="AN51" s="14"/>
      <c r="AO51" s="15"/>
      <c r="AP51" s="15"/>
      <c r="AQ51" s="15"/>
      <c r="AR51" s="326"/>
      <c r="AS51" s="14"/>
      <c r="AT51" s="15"/>
      <c r="AU51" s="15"/>
      <c r="AV51" s="15"/>
      <c r="AW51" s="13"/>
      <c r="AX51" s="14"/>
      <c r="AY51" s="15"/>
      <c r="AZ51" s="15"/>
      <c r="BA51" s="15"/>
      <c r="BB51" s="13"/>
      <c r="BC51" s="14"/>
      <c r="BD51" s="15"/>
      <c r="BE51" s="15"/>
      <c r="BF51" s="15"/>
      <c r="BG51" s="13"/>
      <c r="BH51" s="14"/>
      <c r="BI51" s="15"/>
      <c r="BJ51" s="15"/>
      <c r="BK51" s="15"/>
      <c r="BL51" s="13"/>
      <c r="BM51" s="14"/>
      <c r="BN51" s="15"/>
      <c r="BO51" s="15"/>
      <c r="BP51" s="15"/>
      <c r="BQ51" s="13"/>
      <c r="BR51" s="14"/>
      <c r="BS51" s="15"/>
      <c r="BT51" s="15"/>
      <c r="BU51" s="15"/>
      <c r="BV51" s="13"/>
      <c r="BW51" s="14"/>
      <c r="BX51" s="15"/>
      <c r="BY51" s="15"/>
      <c r="BZ51" s="15"/>
      <c r="CA51" s="13"/>
      <c r="CB51" s="14"/>
      <c r="CC51" s="15"/>
      <c r="CD51" s="15"/>
      <c r="CE51" s="15"/>
      <c r="CF51" s="13"/>
      <c r="CG51" s="14"/>
      <c r="CH51" s="15"/>
      <c r="CI51" s="15"/>
      <c r="CJ51" s="15"/>
      <c r="CK51" s="13"/>
      <c r="CL51" s="14"/>
      <c r="CM51" s="15"/>
      <c r="CN51" s="15"/>
      <c r="CO51" s="15"/>
      <c r="CP51" s="13"/>
      <c r="CQ51" s="14"/>
      <c r="CR51" s="15"/>
      <c r="CS51" s="15"/>
      <c r="CT51" s="15"/>
      <c r="CU51" s="13"/>
      <c r="CV51" s="14"/>
      <c r="CW51" s="15"/>
      <c r="CX51" s="15"/>
      <c r="CY51" s="15"/>
      <c r="CZ51" s="13"/>
      <c r="DA51" s="14"/>
      <c r="DB51" s="15"/>
      <c r="DC51" s="15"/>
      <c r="DD51" s="15"/>
      <c r="DE51" s="13"/>
      <c r="DF51" s="14"/>
      <c r="DG51" s="15"/>
      <c r="DH51" s="15"/>
      <c r="DI51" s="15"/>
      <c r="DJ51" s="13"/>
      <c r="DK51" s="14"/>
      <c r="DL51" s="15"/>
      <c r="DM51" s="15"/>
      <c r="DN51" s="15"/>
      <c r="DO51" s="13"/>
      <c r="DP51" s="14"/>
      <c r="DQ51" s="15"/>
      <c r="DR51" s="15"/>
      <c r="DS51" s="15"/>
      <c r="DT51" s="13"/>
      <c r="DU51" s="14"/>
      <c r="DV51" s="15"/>
      <c r="DW51" s="15"/>
      <c r="DX51" s="15"/>
      <c r="DY51" s="13"/>
      <c r="DZ51" s="14"/>
      <c r="EA51" s="15"/>
      <c r="EB51" s="15"/>
      <c r="EC51" s="15"/>
      <c r="ED51" s="13"/>
      <c r="EE51" s="14"/>
      <c r="EF51" s="15"/>
      <c r="EG51" s="15"/>
      <c r="EH51" s="15"/>
      <c r="EI51" s="13"/>
      <c r="EJ51" s="14"/>
      <c r="EK51" s="15"/>
      <c r="EL51" s="15"/>
      <c r="EM51" s="15"/>
      <c r="EN51" s="15"/>
      <c r="EO51" s="14"/>
      <c r="EP51" s="15"/>
      <c r="EQ51" s="15"/>
      <c r="ER51" s="15"/>
      <c r="ES51" s="13"/>
      <c r="ET51" s="14"/>
      <c r="EU51" s="15"/>
      <c r="EV51" s="15"/>
      <c r="EW51" s="15"/>
      <c r="EX51" s="13"/>
      <c r="EY51" s="14"/>
      <c r="EZ51" s="15"/>
      <c r="FA51" s="15"/>
      <c r="FB51" s="15"/>
      <c r="FC51" s="13"/>
      <c r="FD51" s="14"/>
      <c r="FE51" s="15"/>
      <c r="FF51" s="15"/>
      <c r="FG51" s="15"/>
      <c r="FH51" s="13"/>
      <c r="FI51" s="14"/>
      <c r="FJ51" s="15"/>
      <c r="FK51" s="15"/>
      <c r="FL51" s="15"/>
      <c r="FM51" s="13"/>
      <c r="FN51" s="14"/>
      <c r="FO51" s="15"/>
      <c r="FP51" s="15"/>
      <c r="FQ51" s="15"/>
      <c r="FR51" s="13"/>
      <c r="FS51" s="14"/>
      <c r="FT51" s="15"/>
      <c r="FU51" s="15"/>
      <c r="FV51" s="15"/>
      <c r="FW51" s="13"/>
      <c r="FX51" s="14"/>
      <c r="FY51" s="15"/>
      <c r="FZ51" s="15"/>
      <c r="GA51" s="15"/>
      <c r="GB51" s="13"/>
      <c r="GC51" s="14"/>
      <c r="GD51" s="15"/>
      <c r="GE51" s="15"/>
      <c r="GF51" s="15"/>
      <c r="GG51" s="13"/>
      <c r="GH51" s="14"/>
      <c r="GI51" s="15"/>
      <c r="GJ51" s="15"/>
      <c r="GK51" s="15"/>
      <c r="GL51" s="13"/>
      <c r="GM51" s="14"/>
      <c r="GN51" s="15"/>
      <c r="GO51" s="15"/>
      <c r="GP51" s="15"/>
      <c r="GQ51" s="13"/>
      <c r="GR51" s="14"/>
      <c r="GS51" s="15"/>
      <c r="GT51" s="15"/>
      <c r="GU51" s="15"/>
      <c r="GV51" s="13"/>
      <c r="GW51" s="14"/>
      <c r="GX51" s="15"/>
      <c r="GY51" s="15"/>
      <c r="GZ51" s="15"/>
      <c r="HA51" s="13"/>
      <c r="HB51" s="14"/>
      <c r="HC51" s="15"/>
      <c r="HD51" s="15"/>
      <c r="HE51" s="15"/>
      <c r="HF51" s="13"/>
      <c r="HG51" s="14"/>
      <c r="HH51" s="15"/>
      <c r="HI51" s="15"/>
      <c r="HJ51" s="15"/>
      <c r="HK51" s="13"/>
      <c r="HL51" s="14"/>
      <c r="HM51" s="15"/>
      <c r="HN51" s="15"/>
      <c r="HO51" s="15"/>
      <c r="HP51" s="13"/>
      <c r="HQ51" s="14"/>
      <c r="HR51" s="15"/>
      <c r="HS51" s="15"/>
      <c r="HT51" s="15"/>
      <c r="HU51" s="13"/>
      <c r="HV51" s="14"/>
      <c r="HW51" s="15"/>
      <c r="HX51" s="15"/>
      <c r="HY51" s="15"/>
      <c r="HZ51" s="13"/>
      <c r="IA51" s="14"/>
      <c r="IB51" s="15"/>
      <c r="IC51" s="15"/>
      <c r="ID51" s="15"/>
      <c r="IE51" s="13"/>
      <c r="IF51" s="14"/>
      <c r="IG51" s="15"/>
      <c r="IH51" s="15"/>
      <c r="II51" s="15"/>
      <c r="IJ51" s="13"/>
      <c r="IK51" s="14"/>
      <c r="IL51" s="15"/>
      <c r="IM51" s="15"/>
      <c r="IN51" s="15"/>
      <c r="IO51" s="13"/>
      <c r="IP51" s="14"/>
      <c r="IQ51" s="15"/>
      <c r="IR51" s="15"/>
      <c r="IS51" s="15"/>
      <c r="IT51" s="15"/>
      <c r="IU51" s="14"/>
      <c r="IV51" s="15"/>
      <c r="IW51" s="15"/>
      <c r="IX51" s="15"/>
      <c r="IY51" s="327"/>
    </row>
    <row r="52" spans="2:259" x14ac:dyDescent="0.3">
      <c r="B52" s="317"/>
      <c r="C52" s="320"/>
      <c r="D52" s="315"/>
      <c r="E52" s="330"/>
      <c r="F52" s="328"/>
      <c r="G52" s="328"/>
      <c r="H52" s="328"/>
      <c r="I52" s="329"/>
      <c r="J52" s="330"/>
      <c r="K52" s="328"/>
      <c r="L52" s="328"/>
      <c r="M52" s="328"/>
      <c r="N52" s="329"/>
      <c r="O52" s="330"/>
      <c r="P52" s="328"/>
      <c r="Q52" s="328"/>
      <c r="R52" s="328"/>
      <c r="S52" s="329"/>
      <c r="T52" s="330"/>
      <c r="U52" s="328"/>
      <c r="V52" s="328"/>
      <c r="W52" s="328"/>
      <c r="X52" s="329"/>
      <c r="Y52" s="330"/>
      <c r="Z52" s="328"/>
      <c r="AA52" s="328"/>
      <c r="AB52" s="328"/>
      <c r="AC52" s="328"/>
      <c r="AD52" s="330"/>
      <c r="AE52" s="328"/>
      <c r="AF52" s="328"/>
      <c r="AG52" s="328"/>
      <c r="AH52" s="329"/>
      <c r="AI52" s="330"/>
      <c r="AJ52" s="328"/>
      <c r="AK52" s="328"/>
      <c r="AL52" s="328"/>
      <c r="AM52" s="329"/>
      <c r="AN52" s="330"/>
      <c r="AO52" s="328"/>
      <c r="AP52" s="328"/>
      <c r="AQ52" s="328"/>
      <c r="AR52" s="331"/>
      <c r="AS52" s="330"/>
      <c r="AT52" s="328"/>
      <c r="AU52" s="328"/>
      <c r="AV52" s="328"/>
      <c r="AW52" s="329"/>
      <c r="AX52" s="330"/>
      <c r="AY52" s="328"/>
      <c r="AZ52" s="328"/>
      <c r="BA52" s="328"/>
      <c r="BB52" s="329"/>
      <c r="BC52" s="330"/>
      <c r="BD52" s="328"/>
      <c r="BE52" s="328"/>
      <c r="BF52" s="328"/>
      <c r="BG52" s="329"/>
      <c r="BH52" s="330"/>
      <c r="BI52" s="328"/>
      <c r="BJ52" s="328"/>
      <c r="BK52" s="328"/>
      <c r="BL52" s="329"/>
      <c r="BM52" s="330"/>
      <c r="BN52" s="328"/>
      <c r="BO52" s="328"/>
      <c r="BP52" s="328"/>
      <c r="BQ52" s="329"/>
      <c r="BR52" s="330"/>
      <c r="BS52" s="328"/>
      <c r="BT52" s="328"/>
      <c r="BU52" s="328"/>
      <c r="BV52" s="329"/>
      <c r="BW52" s="330"/>
      <c r="BX52" s="328"/>
      <c r="BY52" s="328"/>
      <c r="BZ52" s="328"/>
      <c r="CA52" s="329"/>
      <c r="CB52" s="330"/>
      <c r="CC52" s="328"/>
      <c r="CD52" s="328"/>
      <c r="CE52" s="328"/>
      <c r="CF52" s="329"/>
      <c r="CG52" s="330"/>
      <c r="CH52" s="328"/>
      <c r="CI52" s="328"/>
      <c r="CJ52" s="328"/>
      <c r="CK52" s="329"/>
      <c r="CL52" s="330"/>
      <c r="CM52" s="328"/>
      <c r="CN52" s="328"/>
      <c r="CO52" s="328"/>
      <c r="CP52" s="329"/>
      <c r="CQ52" s="330"/>
      <c r="CR52" s="328"/>
      <c r="CS52" s="328"/>
      <c r="CT52" s="328"/>
      <c r="CU52" s="329"/>
      <c r="CV52" s="330"/>
      <c r="CW52" s="328"/>
      <c r="CX52" s="328"/>
      <c r="CY52" s="328"/>
      <c r="CZ52" s="329"/>
      <c r="DA52" s="330"/>
      <c r="DB52" s="328"/>
      <c r="DC52" s="328"/>
      <c r="DD52" s="328"/>
      <c r="DE52" s="329"/>
      <c r="DF52" s="330"/>
      <c r="DG52" s="328"/>
      <c r="DH52" s="328"/>
      <c r="DI52" s="328"/>
      <c r="DJ52" s="329"/>
      <c r="DK52" s="330"/>
      <c r="DL52" s="328"/>
      <c r="DM52" s="328"/>
      <c r="DN52" s="328"/>
      <c r="DO52" s="329"/>
      <c r="DP52" s="330"/>
      <c r="DQ52" s="328"/>
      <c r="DR52" s="328"/>
      <c r="DS52" s="328"/>
      <c r="DT52" s="329"/>
      <c r="DU52" s="330"/>
      <c r="DV52" s="328"/>
      <c r="DW52" s="328"/>
      <c r="DX52" s="328"/>
      <c r="DY52" s="329"/>
      <c r="DZ52" s="330"/>
      <c r="EA52" s="328"/>
      <c r="EB52" s="328"/>
      <c r="EC52" s="328"/>
      <c r="ED52" s="329"/>
      <c r="EE52" s="330"/>
      <c r="EF52" s="328"/>
      <c r="EG52" s="328"/>
      <c r="EH52" s="328"/>
      <c r="EI52" s="329"/>
      <c r="EJ52" s="330"/>
      <c r="EK52" s="328"/>
      <c r="EL52" s="328"/>
      <c r="EM52" s="328"/>
      <c r="EN52" s="328"/>
      <c r="EO52" s="330"/>
      <c r="EP52" s="328"/>
      <c r="EQ52" s="328"/>
      <c r="ER52" s="328"/>
      <c r="ES52" s="329"/>
      <c r="ET52" s="330"/>
      <c r="EU52" s="328"/>
      <c r="EV52" s="328"/>
      <c r="EW52" s="328"/>
      <c r="EX52" s="329"/>
      <c r="EY52" s="330"/>
      <c r="EZ52" s="328"/>
      <c r="FA52" s="328"/>
      <c r="FB52" s="328"/>
      <c r="FC52" s="329"/>
      <c r="FD52" s="330"/>
      <c r="FE52" s="328"/>
      <c r="FF52" s="328"/>
      <c r="FG52" s="328"/>
      <c r="FH52" s="329"/>
      <c r="FI52" s="330"/>
      <c r="FJ52" s="328"/>
      <c r="FK52" s="328"/>
      <c r="FL52" s="328"/>
      <c r="FM52" s="329"/>
      <c r="FN52" s="330"/>
      <c r="FO52" s="328"/>
      <c r="FP52" s="328"/>
      <c r="FQ52" s="328"/>
      <c r="FR52" s="329"/>
      <c r="FS52" s="330"/>
      <c r="FT52" s="328"/>
      <c r="FU52" s="328"/>
      <c r="FV52" s="328"/>
      <c r="FW52" s="329"/>
      <c r="FX52" s="330"/>
      <c r="FY52" s="328"/>
      <c r="FZ52" s="328"/>
      <c r="GA52" s="328"/>
      <c r="GB52" s="329"/>
      <c r="GC52" s="330"/>
      <c r="GD52" s="328"/>
      <c r="GE52" s="328"/>
      <c r="GF52" s="328"/>
      <c r="GG52" s="329"/>
      <c r="GH52" s="330"/>
      <c r="GI52" s="328"/>
      <c r="GJ52" s="328"/>
      <c r="GK52" s="328"/>
      <c r="GL52" s="329"/>
      <c r="GM52" s="330"/>
      <c r="GN52" s="328"/>
      <c r="GO52" s="328"/>
      <c r="GP52" s="328"/>
      <c r="GQ52" s="329"/>
      <c r="GR52" s="330"/>
      <c r="GS52" s="328"/>
      <c r="GT52" s="328"/>
      <c r="GU52" s="328"/>
      <c r="GV52" s="329"/>
      <c r="GW52" s="330"/>
      <c r="GX52" s="328"/>
      <c r="GY52" s="328"/>
      <c r="GZ52" s="328"/>
      <c r="HA52" s="329"/>
      <c r="HB52" s="330"/>
      <c r="HC52" s="328"/>
      <c r="HD52" s="328"/>
      <c r="HE52" s="328"/>
      <c r="HF52" s="329"/>
      <c r="HG52" s="330"/>
      <c r="HH52" s="328"/>
      <c r="HI52" s="328"/>
      <c r="HJ52" s="328"/>
      <c r="HK52" s="329"/>
      <c r="HL52" s="330"/>
      <c r="HM52" s="328"/>
      <c r="HN52" s="328"/>
      <c r="HO52" s="328"/>
      <c r="HP52" s="329"/>
      <c r="HQ52" s="330"/>
      <c r="HR52" s="328"/>
      <c r="HS52" s="328"/>
      <c r="HT52" s="328"/>
      <c r="HU52" s="329"/>
      <c r="HV52" s="330"/>
      <c r="HW52" s="328"/>
      <c r="HX52" s="328"/>
      <c r="HY52" s="328"/>
      <c r="HZ52" s="329"/>
      <c r="IA52" s="330"/>
      <c r="IB52" s="328"/>
      <c r="IC52" s="328"/>
      <c r="ID52" s="328"/>
      <c r="IE52" s="329"/>
      <c r="IF52" s="330"/>
      <c r="IG52" s="328"/>
      <c r="IH52" s="328"/>
      <c r="II52" s="328"/>
      <c r="IJ52" s="329"/>
      <c r="IK52" s="330"/>
      <c r="IL52" s="328"/>
      <c r="IM52" s="328"/>
      <c r="IN52" s="328"/>
      <c r="IO52" s="329"/>
      <c r="IP52" s="330"/>
      <c r="IQ52" s="328"/>
      <c r="IR52" s="328"/>
      <c r="IS52" s="328"/>
      <c r="IT52" s="328"/>
      <c r="IU52" s="330"/>
      <c r="IV52" s="328"/>
      <c r="IW52" s="328"/>
      <c r="IX52" s="328"/>
      <c r="IY52" s="332"/>
    </row>
  </sheetData>
  <mergeCells count="60">
    <mergeCell ref="ET8:EX8"/>
    <mergeCell ref="E8:I8"/>
    <mergeCell ref="J8:N8"/>
    <mergeCell ref="AD8:AH8"/>
    <mergeCell ref="AI8:AM8"/>
    <mergeCell ref="AN8:AR8"/>
    <mergeCell ref="O8:S8"/>
    <mergeCell ref="T8:X8"/>
    <mergeCell ref="Y8:AC8"/>
    <mergeCell ref="BW8:CA8"/>
    <mergeCell ref="CB8:CF8"/>
    <mergeCell ref="DK8:DO8"/>
    <mergeCell ref="CG8:CK8"/>
    <mergeCell ref="EO8:ES8"/>
    <mergeCell ref="DF8:DJ8"/>
    <mergeCell ref="DP8:DT8"/>
    <mergeCell ref="DU8:DY8"/>
    <mergeCell ref="DA8:DE8"/>
    <mergeCell ref="AX8:BB8"/>
    <mergeCell ref="BC8:BG8"/>
    <mergeCell ref="BH8:BL8"/>
    <mergeCell ref="BM8:BQ8"/>
    <mergeCell ref="BR8:BV8"/>
    <mergeCell ref="AS8:AW8"/>
    <mergeCell ref="HB8:HF8"/>
    <mergeCell ref="HG8:HK8"/>
    <mergeCell ref="HL8:HP8"/>
    <mergeCell ref="GC8:GG8"/>
    <mergeCell ref="GH8:GL8"/>
    <mergeCell ref="GM8:GQ8"/>
    <mergeCell ref="GR8:GV8"/>
    <mergeCell ref="CL8:CP8"/>
    <mergeCell ref="FD8:FH8"/>
    <mergeCell ref="DZ8:ED8"/>
    <mergeCell ref="EE8:EI8"/>
    <mergeCell ref="EJ8:EN8"/>
    <mergeCell ref="CQ8:CU8"/>
    <mergeCell ref="CV8:CZ8"/>
    <mergeCell ref="FI8:FM8"/>
    <mergeCell ref="B7:B8"/>
    <mergeCell ref="C7:C8"/>
    <mergeCell ref="D7:D8"/>
    <mergeCell ref="EO1:IY6"/>
    <mergeCell ref="IK8:IO8"/>
    <mergeCell ref="IP8:IT8"/>
    <mergeCell ref="IU8:IY8"/>
    <mergeCell ref="EY8:FC8"/>
    <mergeCell ref="HQ8:HU8"/>
    <mergeCell ref="HV8:HZ8"/>
    <mergeCell ref="IA8:IE8"/>
    <mergeCell ref="IF8:IJ8"/>
    <mergeCell ref="GW8:HA8"/>
    <mergeCell ref="FN8:FR8"/>
    <mergeCell ref="FS8:FW8"/>
    <mergeCell ref="FX8:GB8"/>
    <mergeCell ref="J3:S3"/>
    <mergeCell ref="J4:S4"/>
    <mergeCell ref="E2:T2"/>
    <mergeCell ref="B1:C1"/>
    <mergeCell ref="B2:C2"/>
  </mergeCells>
  <phoneticPr fontId="3" type="noConversion"/>
  <pageMargins left="0.5" right="0.5" top="0.5" bottom="0.5" header="0.5" footer="0.5"/>
  <pageSetup paperSize="8" scale="74" fitToWidth="3" orientation="landscape" r:id="rId1"/>
  <headerFooter alignWithMargins="0"/>
  <colBreaks count="2" manualBreakCount="2">
    <brk id="49" max="51" man="1"/>
    <brk id="149" max="51" man="1"/>
  </col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Tabelle13">
    <tabColor theme="2"/>
    <pageSetUpPr fitToPage="1"/>
  </sheetPr>
  <dimension ref="A1:L71"/>
  <sheetViews>
    <sheetView showGridLines="0" topLeftCell="D1" zoomScale="90" zoomScaleNormal="90" zoomScaleSheetLayoutView="40" zoomScalePageLayoutView="40" workbookViewId="0"/>
  </sheetViews>
  <sheetFormatPr defaultColWidth="11.453125" defaultRowHeight="13.5" x14ac:dyDescent="0.25"/>
  <cols>
    <col min="1" max="1" width="6" style="1" customWidth="1"/>
    <col min="2" max="7" width="19.08984375" style="1" customWidth="1"/>
    <col min="8" max="8" width="25.08984375" style="1" customWidth="1"/>
    <col min="9" max="9" width="11" style="1" customWidth="1"/>
    <col min="10" max="10" width="40.26953125" style="1" customWidth="1"/>
    <col min="11" max="11" width="23.54296875" style="1" customWidth="1"/>
    <col min="12" max="12" width="21.7265625" style="1" customWidth="1"/>
    <col min="13" max="16384" width="11.453125" style="1"/>
  </cols>
  <sheetData>
    <row r="1" spans="1:12" ht="29.5" customHeight="1" x14ac:dyDescent="0.25">
      <c r="B1" s="506" t="s">
        <v>85</v>
      </c>
      <c r="C1" s="506"/>
      <c r="D1" s="506"/>
      <c r="E1" s="506"/>
      <c r="F1" s="506"/>
      <c r="G1" s="506"/>
      <c r="H1" s="335"/>
      <c r="I1" s="335"/>
      <c r="J1" s="335"/>
      <c r="K1" s="335"/>
      <c r="L1" s="335"/>
    </row>
    <row r="2" spans="1:12" ht="29.5" customHeight="1" x14ac:dyDescent="0.25">
      <c r="B2" s="691" t="str">
        <f>ProjectName</f>
        <v>My project name</v>
      </c>
      <c r="C2" s="691"/>
      <c r="D2" s="691"/>
      <c r="E2" s="691"/>
      <c r="F2" s="691"/>
      <c r="G2" s="691"/>
      <c r="H2" s="334"/>
      <c r="I2" s="334"/>
      <c r="J2" s="334"/>
      <c r="K2" s="334"/>
      <c r="L2" s="334"/>
    </row>
    <row r="3" spans="1:12" ht="10.5" customHeight="1" x14ac:dyDescent="0.45">
      <c r="B3" s="290"/>
      <c r="C3" s="290"/>
      <c r="D3" s="290"/>
      <c r="E3" s="290"/>
      <c r="F3" s="290"/>
      <c r="G3" s="290"/>
      <c r="H3" s="290"/>
      <c r="I3" s="290"/>
      <c r="J3" s="290"/>
      <c r="K3" s="290"/>
      <c r="L3" s="290"/>
    </row>
    <row r="4" spans="1:12" ht="15" x14ac:dyDescent="0.3">
      <c r="B4" s="701" t="s">
        <v>86</v>
      </c>
      <c r="C4" s="702"/>
      <c r="D4" s="704"/>
      <c r="E4" s="704"/>
      <c r="F4" s="704"/>
      <c r="G4" s="704"/>
      <c r="H4" s="703" t="s">
        <v>87</v>
      </c>
      <c r="I4" s="702"/>
      <c r="J4" s="291"/>
      <c r="K4" s="333" t="s">
        <v>88</v>
      </c>
      <c r="L4" s="292"/>
    </row>
    <row r="5" spans="1:12" ht="32.5" customHeight="1" x14ac:dyDescent="0.25">
      <c r="B5" s="705" t="s">
        <v>408</v>
      </c>
      <c r="C5" s="706"/>
      <c r="D5" s="706"/>
      <c r="E5" s="706"/>
      <c r="F5" s="706"/>
      <c r="G5" s="706"/>
      <c r="H5" s="707" t="s">
        <v>89</v>
      </c>
      <c r="I5" s="708"/>
      <c r="J5" s="709"/>
      <c r="K5" s="706" t="s">
        <v>90</v>
      </c>
      <c r="L5" s="710"/>
    </row>
    <row r="6" spans="1:12" ht="18.5" customHeight="1" x14ac:dyDescent="0.25">
      <c r="B6" s="705" t="s">
        <v>18</v>
      </c>
      <c r="C6" s="706" t="s">
        <v>403</v>
      </c>
      <c r="D6" s="706" t="s">
        <v>404</v>
      </c>
      <c r="E6" s="706" t="s">
        <v>405</v>
      </c>
      <c r="F6" s="706" t="s">
        <v>406</v>
      </c>
      <c r="G6" s="706" t="s">
        <v>407</v>
      </c>
      <c r="H6" s="697" t="s">
        <v>91</v>
      </c>
      <c r="I6" s="697" t="s">
        <v>92</v>
      </c>
      <c r="J6" s="693" t="s">
        <v>93</v>
      </c>
      <c r="K6" s="695" t="s">
        <v>94</v>
      </c>
      <c r="L6" s="692" t="s">
        <v>95</v>
      </c>
    </row>
    <row r="7" spans="1:12" ht="18.5" customHeight="1" x14ac:dyDescent="0.25">
      <c r="A7" s="5"/>
      <c r="B7" s="705"/>
      <c r="C7" s="706"/>
      <c r="D7" s="706"/>
      <c r="E7" s="706"/>
      <c r="F7" s="706"/>
      <c r="G7" s="706"/>
      <c r="H7" s="698"/>
      <c r="I7" s="698"/>
      <c r="J7" s="694"/>
      <c r="K7" s="695"/>
      <c r="L7" s="692"/>
    </row>
    <row r="8" spans="1:12" x14ac:dyDescent="0.25">
      <c r="A8" s="5"/>
      <c r="B8" s="711"/>
      <c r="C8" s="466"/>
      <c r="D8" s="465"/>
      <c r="E8" s="465"/>
      <c r="F8" s="465"/>
      <c r="G8" s="467"/>
      <c r="H8" s="688"/>
      <c r="I8" s="688"/>
      <c r="J8" s="688"/>
      <c r="K8" s="690"/>
      <c r="L8" s="690"/>
    </row>
    <row r="9" spans="1:12" ht="13.5" customHeight="1" x14ac:dyDescent="0.25">
      <c r="A9" s="5"/>
      <c r="B9" s="461"/>
      <c r="C9" s="462"/>
      <c r="D9" s="463"/>
      <c r="E9" s="463"/>
      <c r="F9" s="463"/>
      <c r="G9" s="464"/>
      <c r="H9" s="689"/>
      <c r="I9" s="689"/>
      <c r="J9" s="689"/>
      <c r="K9" s="689"/>
      <c r="L9" s="689"/>
    </row>
    <row r="10" spans="1:12" ht="13.5" customHeight="1" x14ac:dyDescent="0.25">
      <c r="A10" s="5"/>
      <c r="B10" s="461"/>
      <c r="C10" s="462"/>
      <c r="D10" s="463"/>
      <c r="E10" s="463"/>
      <c r="F10" s="463"/>
      <c r="G10" s="464"/>
      <c r="H10" s="688"/>
      <c r="I10" s="688"/>
      <c r="J10" s="688"/>
      <c r="K10" s="690"/>
      <c r="L10" s="690"/>
    </row>
    <row r="11" spans="1:12" ht="13.5" customHeight="1" x14ac:dyDescent="0.25">
      <c r="A11" s="5"/>
      <c r="B11" s="461"/>
      <c r="C11" s="462"/>
      <c r="D11" s="463"/>
      <c r="E11" s="463"/>
      <c r="F11" s="463"/>
      <c r="G11" s="464"/>
      <c r="H11" s="689"/>
      <c r="I11" s="689"/>
      <c r="J11" s="689"/>
      <c r="K11" s="689"/>
      <c r="L11" s="689"/>
    </row>
    <row r="12" spans="1:12" ht="13.5" customHeight="1" x14ac:dyDescent="0.25">
      <c r="A12" s="5"/>
      <c r="B12" s="461"/>
      <c r="C12" s="462"/>
      <c r="D12" s="463"/>
      <c r="E12" s="463"/>
      <c r="F12" s="463"/>
      <c r="G12" s="464"/>
      <c r="H12" s="688"/>
      <c r="I12" s="688"/>
      <c r="J12" s="688"/>
      <c r="K12" s="690"/>
      <c r="L12" s="690"/>
    </row>
    <row r="13" spans="1:12" ht="13.5" customHeight="1" x14ac:dyDescent="0.25">
      <c r="A13" s="5"/>
      <c r="B13" s="461"/>
      <c r="C13" s="462"/>
      <c r="D13" s="463"/>
      <c r="E13" s="463"/>
      <c r="F13" s="463"/>
      <c r="G13" s="464"/>
      <c r="H13" s="689"/>
      <c r="I13" s="689"/>
      <c r="J13" s="689"/>
      <c r="K13" s="689"/>
      <c r="L13" s="689"/>
    </row>
    <row r="14" spans="1:12" ht="13.5" customHeight="1" x14ac:dyDescent="0.25">
      <c r="A14" s="5"/>
      <c r="B14" s="461"/>
      <c r="C14" s="462"/>
      <c r="D14" s="463"/>
      <c r="E14" s="463"/>
      <c r="F14" s="463"/>
      <c r="G14" s="464"/>
      <c r="H14" s="688"/>
      <c r="I14" s="688"/>
      <c r="J14" s="688"/>
      <c r="K14" s="690"/>
      <c r="L14" s="690"/>
    </row>
    <row r="15" spans="1:12" ht="13.5" customHeight="1" x14ac:dyDescent="0.25">
      <c r="A15" s="5"/>
      <c r="B15" s="461"/>
      <c r="C15" s="462"/>
      <c r="D15" s="463"/>
      <c r="E15" s="463"/>
      <c r="F15" s="463"/>
      <c r="G15" s="464"/>
      <c r="H15" s="689"/>
      <c r="I15" s="689"/>
      <c r="J15" s="689"/>
      <c r="K15" s="689"/>
      <c r="L15" s="689"/>
    </row>
    <row r="16" spans="1:12" ht="13.5" customHeight="1" x14ac:dyDescent="0.25">
      <c r="A16" s="5"/>
      <c r="B16" s="461"/>
      <c r="C16" s="462"/>
      <c r="D16" s="463"/>
      <c r="E16" s="463"/>
      <c r="F16" s="463"/>
      <c r="G16" s="464"/>
      <c r="H16" s="688"/>
      <c r="I16" s="688"/>
      <c r="J16" s="688"/>
      <c r="K16" s="690"/>
      <c r="L16" s="690"/>
    </row>
    <row r="17" spans="1:12" ht="13.5" customHeight="1" x14ac:dyDescent="0.25">
      <c r="A17" s="5"/>
      <c r="B17" s="461"/>
      <c r="C17" s="462"/>
      <c r="D17" s="463"/>
      <c r="E17" s="463"/>
      <c r="F17" s="463"/>
      <c r="G17" s="464"/>
      <c r="H17" s="689"/>
      <c r="I17" s="689"/>
      <c r="J17" s="689"/>
      <c r="K17" s="689"/>
      <c r="L17" s="689"/>
    </row>
    <row r="18" spans="1:12" ht="13.5" customHeight="1" x14ac:dyDescent="0.25">
      <c r="A18" s="5"/>
      <c r="B18" s="461"/>
      <c r="C18" s="462"/>
      <c r="D18" s="463"/>
      <c r="E18" s="463"/>
      <c r="F18" s="463"/>
      <c r="G18" s="464"/>
      <c r="H18" s="688"/>
      <c r="I18" s="688"/>
      <c r="J18" s="688"/>
      <c r="K18" s="690"/>
      <c r="L18" s="690"/>
    </row>
    <row r="19" spans="1:12" ht="13.5" customHeight="1" x14ac:dyDescent="0.25">
      <c r="A19" s="5"/>
      <c r="B19" s="461"/>
      <c r="C19" s="462"/>
      <c r="D19" s="463"/>
      <c r="E19" s="463"/>
      <c r="F19" s="463"/>
      <c r="G19" s="464"/>
      <c r="H19" s="689"/>
      <c r="I19" s="689"/>
      <c r="J19" s="689"/>
      <c r="K19" s="689"/>
      <c r="L19" s="689"/>
    </row>
    <row r="20" spans="1:12" ht="13.5" customHeight="1" x14ac:dyDescent="0.25">
      <c r="A20" s="5"/>
      <c r="B20" s="461"/>
      <c r="C20" s="462"/>
      <c r="D20" s="463"/>
      <c r="E20" s="463"/>
      <c r="F20" s="463"/>
      <c r="G20" s="464"/>
      <c r="H20" s="688"/>
      <c r="I20" s="688"/>
      <c r="J20" s="688"/>
      <c r="K20" s="690"/>
      <c r="L20" s="690"/>
    </row>
    <row r="21" spans="1:12" ht="13.5" customHeight="1" x14ac:dyDescent="0.25">
      <c r="A21" s="5"/>
      <c r="B21" s="461"/>
      <c r="C21" s="462"/>
      <c r="D21" s="463"/>
      <c r="E21" s="463"/>
      <c r="F21" s="463"/>
      <c r="G21" s="464"/>
      <c r="H21" s="689"/>
      <c r="I21" s="689"/>
      <c r="J21" s="689"/>
      <c r="K21" s="689"/>
      <c r="L21" s="689"/>
    </row>
    <row r="22" spans="1:12" ht="13.5" customHeight="1" x14ac:dyDescent="0.25">
      <c r="A22" s="5"/>
      <c r="B22" s="461"/>
      <c r="C22" s="462"/>
      <c r="D22" s="463"/>
      <c r="E22" s="463"/>
      <c r="F22" s="463"/>
      <c r="G22" s="464"/>
      <c r="H22" s="688"/>
      <c r="I22" s="688"/>
      <c r="J22" s="688"/>
      <c r="K22" s="690"/>
      <c r="L22" s="690"/>
    </row>
    <row r="23" spans="1:12" ht="13.5" customHeight="1" x14ac:dyDescent="0.25">
      <c r="A23" s="5"/>
      <c r="B23" s="461"/>
      <c r="C23" s="462"/>
      <c r="D23" s="463"/>
      <c r="E23" s="463"/>
      <c r="F23" s="463"/>
      <c r="G23" s="464"/>
      <c r="H23" s="689"/>
      <c r="I23" s="689"/>
      <c r="J23" s="689"/>
      <c r="K23" s="689"/>
      <c r="L23" s="689"/>
    </row>
    <row r="24" spans="1:12" ht="13.5" customHeight="1" x14ac:dyDescent="0.25">
      <c r="A24" s="5"/>
      <c r="B24" s="461"/>
      <c r="C24" s="462"/>
      <c r="D24" s="463"/>
      <c r="E24" s="463"/>
      <c r="F24" s="463"/>
      <c r="G24" s="464"/>
      <c r="H24" s="688"/>
      <c r="I24" s="688"/>
      <c r="J24" s="688"/>
      <c r="K24" s="690"/>
      <c r="L24" s="690"/>
    </row>
    <row r="25" spans="1:12" ht="13.5" customHeight="1" x14ac:dyDescent="0.25">
      <c r="A25" s="5"/>
      <c r="B25" s="461"/>
      <c r="C25" s="462"/>
      <c r="D25" s="463"/>
      <c r="E25" s="463"/>
      <c r="F25" s="463"/>
      <c r="G25" s="464"/>
      <c r="H25" s="689"/>
      <c r="I25" s="689"/>
      <c r="J25" s="689"/>
      <c r="K25" s="689"/>
      <c r="L25" s="689"/>
    </row>
    <row r="26" spans="1:12" ht="13.5" customHeight="1" x14ac:dyDescent="0.25">
      <c r="A26" s="5"/>
      <c r="B26" s="461"/>
      <c r="C26" s="462"/>
      <c r="D26" s="463"/>
      <c r="E26" s="463"/>
      <c r="F26" s="463"/>
      <c r="G26" s="464"/>
      <c r="H26" s="688"/>
      <c r="I26" s="688"/>
      <c r="J26" s="688"/>
      <c r="K26" s="690"/>
      <c r="L26" s="690"/>
    </row>
    <row r="27" spans="1:12" ht="13.5" customHeight="1" x14ac:dyDescent="0.25">
      <c r="A27" s="5"/>
      <c r="B27" s="461"/>
      <c r="C27" s="462"/>
      <c r="D27" s="463"/>
      <c r="E27" s="463"/>
      <c r="F27" s="463"/>
      <c r="G27" s="464"/>
      <c r="H27" s="689"/>
      <c r="I27" s="689"/>
      <c r="J27" s="689"/>
      <c r="K27" s="689"/>
      <c r="L27" s="689"/>
    </row>
    <row r="28" spans="1:12" ht="13.5" customHeight="1" x14ac:dyDescent="0.25">
      <c r="A28" s="5"/>
      <c r="B28" s="461"/>
      <c r="C28" s="462"/>
      <c r="D28" s="463"/>
      <c r="E28" s="463"/>
      <c r="F28" s="463"/>
      <c r="G28" s="464"/>
      <c r="H28" s="688"/>
      <c r="I28" s="688"/>
      <c r="J28" s="688"/>
      <c r="K28" s="690"/>
      <c r="L28" s="690"/>
    </row>
    <row r="29" spans="1:12" ht="13.5" customHeight="1" x14ac:dyDescent="0.25">
      <c r="A29" s="5"/>
      <c r="B29" s="461"/>
      <c r="C29" s="462"/>
      <c r="D29" s="463"/>
      <c r="E29" s="463"/>
      <c r="F29" s="463"/>
      <c r="G29" s="464"/>
      <c r="H29" s="689"/>
      <c r="I29" s="689"/>
      <c r="J29" s="689"/>
      <c r="K29" s="689"/>
      <c r="L29" s="689"/>
    </row>
    <row r="30" spans="1:12" ht="13.5" customHeight="1" x14ac:dyDescent="0.25">
      <c r="A30" s="5"/>
      <c r="B30" s="461"/>
      <c r="C30" s="462"/>
      <c r="D30" s="463"/>
      <c r="E30" s="463"/>
      <c r="F30" s="463"/>
      <c r="G30" s="464"/>
      <c r="H30" s="688"/>
      <c r="I30" s="688"/>
      <c r="J30" s="688"/>
      <c r="K30" s="690"/>
      <c r="L30" s="690"/>
    </row>
    <row r="31" spans="1:12" ht="13.5" customHeight="1" x14ac:dyDescent="0.25">
      <c r="A31" s="5"/>
      <c r="B31" s="461"/>
      <c r="C31" s="462"/>
      <c r="D31" s="463"/>
      <c r="E31" s="463"/>
      <c r="F31" s="463"/>
      <c r="G31" s="464"/>
      <c r="H31" s="689"/>
      <c r="I31" s="689"/>
      <c r="J31" s="689"/>
      <c r="K31" s="689"/>
      <c r="L31" s="689"/>
    </row>
    <row r="32" spans="1:12" ht="13.5" customHeight="1" x14ac:dyDescent="0.25">
      <c r="A32" s="5"/>
      <c r="B32" s="461"/>
      <c r="C32" s="462"/>
      <c r="D32" s="463"/>
      <c r="E32" s="463"/>
      <c r="F32" s="463"/>
      <c r="G32" s="464"/>
      <c r="H32" s="688"/>
      <c r="I32" s="688"/>
      <c r="J32" s="688"/>
      <c r="K32" s="690"/>
      <c r="L32" s="690"/>
    </row>
    <row r="33" spans="1:12" ht="13.5" customHeight="1" x14ac:dyDescent="0.25">
      <c r="A33" s="5"/>
      <c r="B33" s="461"/>
      <c r="C33" s="462"/>
      <c r="D33" s="463"/>
      <c r="E33" s="463"/>
      <c r="F33" s="463"/>
      <c r="G33" s="464"/>
      <c r="H33" s="689"/>
      <c r="I33" s="689"/>
      <c r="J33" s="689"/>
      <c r="K33" s="689"/>
      <c r="L33" s="689"/>
    </row>
    <row r="34" spans="1:12" ht="13.5" customHeight="1" x14ac:dyDescent="0.25">
      <c r="A34" s="5"/>
      <c r="B34" s="461"/>
      <c r="C34" s="462"/>
      <c r="D34" s="463"/>
      <c r="E34" s="463"/>
      <c r="F34" s="463"/>
      <c r="G34" s="464"/>
      <c r="H34" s="688"/>
      <c r="I34" s="688"/>
      <c r="J34" s="688"/>
      <c r="K34" s="690"/>
      <c r="L34" s="690"/>
    </row>
    <row r="35" spans="1:12" ht="13.5" customHeight="1" x14ac:dyDescent="0.25">
      <c r="A35" s="5"/>
      <c r="B35" s="461"/>
      <c r="C35" s="462"/>
      <c r="D35" s="463"/>
      <c r="E35" s="463"/>
      <c r="F35" s="463"/>
      <c r="G35" s="464"/>
      <c r="H35" s="689"/>
      <c r="I35" s="689"/>
      <c r="J35" s="689"/>
      <c r="K35" s="689"/>
      <c r="L35" s="689"/>
    </row>
    <row r="36" spans="1:12" ht="13.5" customHeight="1" x14ac:dyDescent="0.25">
      <c r="A36" s="5"/>
      <c r="B36" s="468"/>
      <c r="C36" s="469"/>
      <c r="D36" s="463"/>
      <c r="E36" s="463"/>
      <c r="F36" s="463"/>
      <c r="G36" s="464"/>
      <c r="H36" s="688"/>
      <c r="I36" s="688"/>
      <c r="J36" s="688"/>
      <c r="K36" s="690"/>
      <c r="L36" s="690"/>
    </row>
    <row r="37" spans="1:12" ht="13.5" customHeight="1" x14ac:dyDescent="0.25">
      <c r="A37" s="5"/>
      <c r="B37" s="468"/>
      <c r="C37" s="469"/>
      <c r="D37" s="463"/>
      <c r="E37" s="463"/>
      <c r="F37" s="463"/>
      <c r="G37" s="464"/>
      <c r="H37" s="689"/>
      <c r="I37" s="689"/>
      <c r="J37" s="689"/>
      <c r="K37" s="689"/>
      <c r="L37" s="689"/>
    </row>
    <row r="38" spans="1:12" ht="13.5" customHeight="1" x14ac:dyDescent="0.25">
      <c r="A38" s="5"/>
      <c r="B38" s="461"/>
      <c r="C38" s="462"/>
      <c r="D38" s="463"/>
      <c r="E38" s="463"/>
      <c r="F38" s="463"/>
      <c r="G38" s="464"/>
      <c r="H38" s="688"/>
      <c r="I38" s="688"/>
      <c r="J38" s="688"/>
      <c r="K38" s="690"/>
      <c r="L38" s="690"/>
    </row>
    <row r="39" spans="1:12" ht="13.5" customHeight="1" x14ac:dyDescent="0.25">
      <c r="A39" s="5"/>
      <c r="B39" s="461"/>
      <c r="C39" s="462"/>
      <c r="D39" s="463"/>
      <c r="E39" s="463"/>
      <c r="F39" s="463"/>
      <c r="G39" s="464"/>
      <c r="H39" s="689"/>
      <c r="I39" s="689"/>
      <c r="J39" s="689"/>
      <c r="K39" s="689"/>
      <c r="L39" s="689"/>
    </row>
    <row r="40" spans="1:12" ht="13.5" customHeight="1" x14ac:dyDescent="0.25">
      <c r="A40" s="5"/>
      <c r="B40" s="461"/>
      <c r="C40" s="462"/>
      <c r="D40" s="463"/>
      <c r="E40" s="463"/>
      <c r="F40" s="463"/>
      <c r="G40" s="464"/>
      <c r="H40" s="688"/>
      <c r="I40" s="688"/>
      <c r="J40" s="688"/>
      <c r="K40" s="690"/>
      <c r="L40" s="690"/>
    </row>
    <row r="41" spans="1:12" ht="13.5" customHeight="1" x14ac:dyDescent="0.25">
      <c r="A41" s="5"/>
      <c r="B41" s="461"/>
      <c r="C41" s="462"/>
      <c r="D41" s="463"/>
      <c r="E41" s="463"/>
      <c r="F41" s="463"/>
      <c r="G41" s="464"/>
      <c r="H41" s="689"/>
      <c r="I41" s="689"/>
      <c r="J41" s="689"/>
      <c r="K41" s="689"/>
      <c r="L41" s="689"/>
    </row>
    <row r="42" spans="1:12" ht="13.5" customHeight="1" x14ac:dyDescent="0.25">
      <c r="A42" s="5"/>
      <c r="B42" s="461"/>
      <c r="C42" s="462"/>
      <c r="D42" s="463"/>
      <c r="E42" s="463"/>
      <c r="F42" s="463"/>
      <c r="G42" s="464"/>
      <c r="H42" s="688"/>
      <c r="I42" s="688"/>
      <c r="J42" s="688"/>
      <c r="K42" s="690"/>
      <c r="L42" s="690"/>
    </row>
    <row r="43" spans="1:12" ht="13.5" customHeight="1" x14ac:dyDescent="0.25">
      <c r="A43" s="5"/>
      <c r="B43" s="461"/>
      <c r="C43" s="462"/>
      <c r="D43" s="463"/>
      <c r="E43" s="463"/>
      <c r="F43" s="463"/>
      <c r="G43" s="464"/>
      <c r="H43" s="689"/>
      <c r="I43" s="689"/>
      <c r="J43" s="689"/>
      <c r="K43" s="689"/>
      <c r="L43" s="689"/>
    </row>
    <row r="44" spans="1:12" ht="13.5" customHeight="1" x14ac:dyDescent="0.25">
      <c r="A44" s="5"/>
      <c r="B44" s="461"/>
      <c r="C44" s="462"/>
      <c r="D44" s="463"/>
      <c r="E44" s="463"/>
      <c r="F44" s="463"/>
      <c r="G44" s="464"/>
      <c r="H44" s="688"/>
      <c r="I44" s="688"/>
      <c r="J44" s="688"/>
      <c r="K44" s="690"/>
      <c r="L44" s="690"/>
    </row>
    <row r="45" spans="1:12" x14ac:dyDescent="0.25">
      <c r="B45" s="461"/>
      <c r="C45" s="462"/>
      <c r="D45" s="463"/>
      <c r="E45" s="463"/>
      <c r="F45" s="463"/>
      <c r="G45" s="464"/>
      <c r="H45" s="689"/>
      <c r="I45" s="689"/>
      <c r="J45" s="689"/>
      <c r="K45" s="689"/>
      <c r="L45" s="689"/>
    </row>
    <row r="46" spans="1:12" x14ac:dyDescent="0.25">
      <c r="B46" s="461"/>
      <c r="C46" s="462"/>
      <c r="D46" s="463"/>
      <c r="E46" s="463"/>
      <c r="F46" s="463"/>
      <c r="G46" s="464"/>
      <c r="H46" s="688"/>
      <c r="I46" s="688"/>
      <c r="J46" s="688"/>
      <c r="K46" s="690"/>
      <c r="L46" s="690"/>
    </row>
    <row r="47" spans="1:12" x14ac:dyDescent="0.25">
      <c r="B47" s="461"/>
      <c r="C47" s="462"/>
      <c r="D47" s="463"/>
      <c r="E47" s="463"/>
      <c r="F47" s="463"/>
      <c r="G47" s="464"/>
      <c r="H47" s="689"/>
      <c r="I47" s="689"/>
      <c r="J47" s="689"/>
      <c r="K47" s="689"/>
      <c r="L47" s="689"/>
    </row>
    <row r="48" spans="1:12" x14ac:dyDescent="0.25">
      <c r="B48" s="461"/>
      <c r="C48" s="462"/>
      <c r="D48" s="463"/>
      <c r="E48" s="463"/>
      <c r="F48" s="463"/>
      <c r="G48" s="464"/>
      <c r="H48" s="688"/>
      <c r="I48" s="688"/>
      <c r="J48" s="688"/>
      <c r="K48" s="690"/>
      <c r="L48" s="690"/>
    </row>
    <row r="49" spans="2:12" x14ac:dyDescent="0.25">
      <c r="B49" s="461"/>
      <c r="C49" s="462"/>
      <c r="D49" s="463"/>
      <c r="E49" s="463"/>
      <c r="F49" s="463"/>
      <c r="G49" s="464"/>
      <c r="H49" s="689"/>
      <c r="I49" s="689"/>
      <c r="J49" s="689"/>
      <c r="K49" s="689"/>
      <c r="L49" s="689"/>
    </row>
    <row r="50" spans="2:12" x14ac:dyDescent="0.25">
      <c r="B50" s="461"/>
      <c r="C50" s="462"/>
      <c r="D50" s="463"/>
      <c r="E50" s="463"/>
      <c r="F50" s="463"/>
      <c r="G50" s="464"/>
      <c r="H50" s="688"/>
      <c r="I50" s="688"/>
      <c r="J50" s="688"/>
      <c r="K50" s="690"/>
      <c r="L50" s="690"/>
    </row>
    <row r="51" spans="2:12" x14ac:dyDescent="0.25">
      <c r="B51" s="461"/>
      <c r="C51" s="462"/>
      <c r="D51" s="463"/>
      <c r="E51" s="463"/>
      <c r="F51" s="463"/>
      <c r="G51" s="464"/>
      <c r="H51" s="689"/>
      <c r="I51" s="689"/>
      <c r="J51" s="689"/>
      <c r="K51" s="689"/>
      <c r="L51" s="689"/>
    </row>
    <row r="52" spans="2:12" x14ac:dyDescent="0.25">
      <c r="B52" s="461"/>
      <c r="C52" s="462"/>
      <c r="D52" s="463"/>
      <c r="E52" s="463"/>
      <c r="F52" s="463"/>
      <c r="G52" s="464"/>
      <c r="H52" s="688"/>
      <c r="I52" s="688"/>
      <c r="J52" s="688"/>
      <c r="K52" s="690"/>
      <c r="L52" s="690"/>
    </row>
    <row r="53" spans="2:12" x14ac:dyDescent="0.25">
      <c r="B53" s="461"/>
      <c r="C53" s="462"/>
      <c r="D53" s="463"/>
      <c r="E53" s="463"/>
      <c r="F53" s="463"/>
      <c r="G53" s="464"/>
      <c r="H53" s="689"/>
      <c r="I53" s="689"/>
      <c r="J53" s="689"/>
      <c r="K53" s="689"/>
      <c r="L53" s="689"/>
    </row>
    <row r="54" spans="2:12" x14ac:dyDescent="0.25">
      <c r="B54" s="461"/>
      <c r="C54" s="462"/>
      <c r="D54" s="463"/>
      <c r="E54" s="463"/>
      <c r="F54" s="463"/>
      <c r="G54" s="464"/>
      <c r="H54" s="688"/>
      <c r="I54" s="688"/>
      <c r="J54" s="688"/>
      <c r="K54" s="690"/>
      <c r="L54" s="690"/>
    </row>
    <row r="55" spans="2:12" x14ac:dyDescent="0.25">
      <c r="B55" s="461"/>
      <c r="C55" s="462"/>
      <c r="D55" s="463"/>
      <c r="E55" s="463"/>
      <c r="F55" s="463"/>
      <c r="G55" s="464"/>
      <c r="H55" s="689"/>
      <c r="I55" s="689"/>
      <c r="J55" s="689"/>
      <c r="K55" s="689"/>
      <c r="L55" s="689"/>
    </row>
    <row r="56" spans="2:12" x14ac:dyDescent="0.25">
      <c r="B56" s="461"/>
      <c r="C56" s="462"/>
      <c r="D56" s="463"/>
      <c r="E56" s="463"/>
      <c r="F56" s="463"/>
      <c r="G56" s="464"/>
      <c r="H56" s="688"/>
      <c r="I56" s="688"/>
      <c r="J56" s="688"/>
      <c r="K56" s="690"/>
      <c r="L56" s="690"/>
    </row>
    <row r="57" spans="2:12" x14ac:dyDescent="0.25">
      <c r="B57" s="461"/>
      <c r="C57" s="462"/>
      <c r="D57" s="463"/>
      <c r="E57" s="463"/>
      <c r="F57" s="463"/>
      <c r="G57" s="464"/>
      <c r="H57" s="689"/>
      <c r="I57" s="689"/>
      <c r="J57" s="689"/>
      <c r="K57" s="689"/>
      <c r="L57" s="689"/>
    </row>
    <row r="58" spans="2:12" x14ac:dyDescent="0.25">
      <c r="B58" s="461"/>
      <c r="C58" s="462"/>
      <c r="D58" s="463"/>
      <c r="E58" s="463"/>
      <c r="F58" s="463"/>
      <c r="G58" s="464"/>
      <c r="H58" s="688"/>
      <c r="I58" s="688"/>
      <c r="J58" s="688"/>
      <c r="K58" s="690"/>
      <c r="L58" s="690"/>
    </row>
    <row r="59" spans="2:12" x14ac:dyDescent="0.25">
      <c r="B59" s="461"/>
      <c r="C59" s="462"/>
      <c r="D59" s="463"/>
      <c r="E59" s="463"/>
      <c r="F59" s="463"/>
      <c r="G59" s="464"/>
      <c r="H59" s="689"/>
      <c r="I59" s="689"/>
      <c r="J59" s="689"/>
      <c r="K59" s="689"/>
      <c r="L59" s="689"/>
    </row>
    <row r="60" spans="2:12" x14ac:dyDescent="0.25">
      <c r="B60" s="461"/>
      <c r="C60" s="462"/>
      <c r="D60" s="463"/>
      <c r="E60" s="463"/>
      <c r="F60" s="463"/>
      <c r="G60" s="464"/>
      <c r="H60" s="688"/>
      <c r="I60" s="688"/>
      <c r="J60" s="688"/>
      <c r="K60" s="690"/>
      <c r="L60" s="690"/>
    </row>
    <row r="61" spans="2:12" x14ac:dyDescent="0.25">
      <c r="B61" s="461"/>
      <c r="C61" s="462"/>
      <c r="D61" s="463"/>
      <c r="E61" s="463"/>
      <c r="F61" s="463"/>
      <c r="G61" s="464"/>
      <c r="H61" s="689"/>
      <c r="I61" s="689"/>
      <c r="J61" s="689"/>
      <c r="K61" s="689"/>
      <c r="L61" s="689"/>
    </row>
    <row r="62" spans="2:12" x14ac:dyDescent="0.25">
      <c r="B62" s="461"/>
      <c r="C62" s="462"/>
      <c r="D62" s="463"/>
      <c r="E62" s="463"/>
      <c r="F62" s="463"/>
      <c r="G62" s="464"/>
      <c r="H62" s="688"/>
      <c r="I62" s="688"/>
      <c r="J62" s="688"/>
      <c r="K62" s="690"/>
      <c r="L62" s="690"/>
    </row>
    <row r="63" spans="2:12" x14ac:dyDescent="0.25">
      <c r="B63" s="461"/>
      <c r="C63" s="462"/>
      <c r="D63" s="463"/>
      <c r="E63" s="463"/>
      <c r="F63" s="463"/>
      <c r="G63" s="464"/>
      <c r="H63" s="689"/>
      <c r="I63" s="689"/>
      <c r="J63" s="689"/>
      <c r="K63" s="689"/>
      <c r="L63" s="689"/>
    </row>
    <row r="64" spans="2:12" x14ac:dyDescent="0.25">
      <c r="B64" s="461"/>
      <c r="C64" s="462"/>
      <c r="D64" s="463"/>
      <c r="E64" s="463"/>
      <c r="F64" s="463"/>
      <c r="G64" s="464"/>
      <c r="H64" s="688"/>
      <c r="I64" s="688"/>
      <c r="J64" s="688"/>
      <c r="K64" s="690"/>
      <c r="L64" s="690"/>
    </row>
    <row r="65" spans="2:12" x14ac:dyDescent="0.25">
      <c r="B65" s="461"/>
      <c r="C65" s="462"/>
      <c r="D65" s="463"/>
      <c r="E65" s="463"/>
      <c r="F65" s="463"/>
      <c r="G65" s="464"/>
      <c r="H65" s="689"/>
      <c r="I65" s="689"/>
      <c r="J65" s="689"/>
      <c r="K65" s="689"/>
      <c r="L65" s="689"/>
    </row>
    <row r="66" spans="2:12" x14ac:dyDescent="0.25">
      <c r="B66" s="461"/>
      <c r="C66" s="462"/>
      <c r="D66" s="463"/>
      <c r="E66" s="463"/>
      <c r="F66" s="463"/>
      <c r="G66" s="464"/>
      <c r="H66" s="688"/>
      <c r="I66" s="688"/>
      <c r="J66" s="688"/>
      <c r="K66" s="690"/>
      <c r="L66" s="690"/>
    </row>
    <row r="67" spans="2:12" x14ac:dyDescent="0.25">
      <c r="B67" s="461"/>
      <c r="C67" s="462"/>
      <c r="D67" s="463"/>
      <c r="E67" s="463"/>
      <c r="F67" s="463"/>
      <c r="G67" s="464"/>
      <c r="H67" s="689"/>
      <c r="I67" s="689"/>
      <c r="J67" s="689"/>
      <c r="K67" s="689"/>
      <c r="L67" s="689"/>
    </row>
    <row r="68" spans="2:12" x14ac:dyDescent="0.25">
      <c r="B68" s="461"/>
      <c r="C68" s="462"/>
      <c r="D68" s="463"/>
      <c r="E68" s="463"/>
      <c r="F68" s="463"/>
      <c r="G68" s="464"/>
      <c r="H68" s="688"/>
      <c r="I68" s="688"/>
      <c r="J68" s="688"/>
      <c r="K68" s="690"/>
      <c r="L68" s="690"/>
    </row>
    <row r="69" spans="2:12" x14ac:dyDescent="0.25">
      <c r="B69" s="461"/>
      <c r="C69" s="462"/>
      <c r="D69" s="463"/>
      <c r="E69" s="463"/>
      <c r="F69" s="463"/>
      <c r="G69" s="464"/>
      <c r="H69" s="689"/>
      <c r="I69" s="689"/>
      <c r="J69" s="689"/>
      <c r="K69" s="689"/>
      <c r="L69" s="689"/>
    </row>
    <row r="70" spans="2:12" x14ac:dyDescent="0.25">
      <c r="B70" s="461"/>
      <c r="C70" s="462"/>
      <c r="D70" s="463"/>
      <c r="E70" s="463"/>
      <c r="F70" s="463"/>
      <c r="G70" s="464"/>
      <c r="H70" s="688"/>
      <c r="I70" s="688"/>
      <c r="J70" s="688"/>
      <c r="K70" s="690"/>
      <c r="L70" s="690"/>
    </row>
    <row r="71" spans="2:12" x14ac:dyDescent="0.25">
      <c r="B71" s="461"/>
      <c r="C71" s="699"/>
      <c r="D71" s="700"/>
      <c r="E71" s="700"/>
      <c r="F71" s="700"/>
      <c r="G71" s="696"/>
      <c r="H71" s="689"/>
      <c r="I71" s="689"/>
      <c r="J71" s="689"/>
      <c r="K71" s="689"/>
      <c r="L71" s="689"/>
    </row>
  </sheetData>
  <mergeCells count="371">
    <mergeCell ref="K5:L5"/>
    <mergeCell ref="B6:B7"/>
    <mergeCell ref="C6:C7"/>
    <mergeCell ref="D6:D7"/>
    <mergeCell ref="E6:E7"/>
    <mergeCell ref="F6:F7"/>
    <mergeCell ref="G6:G7"/>
    <mergeCell ref="B8:B9"/>
    <mergeCell ref="C8:C9"/>
    <mergeCell ref="D8:D9"/>
    <mergeCell ref="E8:E9"/>
    <mergeCell ref="F8:F9"/>
    <mergeCell ref="H20:H21"/>
    <mergeCell ref="I20:I21"/>
    <mergeCell ref="H16:H17"/>
    <mergeCell ref="I16:I17"/>
    <mergeCell ref="H18:H19"/>
    <mergeCell ref="I18:I19"/>
    <mergeCell ref="H14:H15"/>
    <mergeCell ref="I14:I15"/>
    <mergeCell ref="B4:C4"/>
    <mergeCell ref="H4:I4"/>
    <mergeCell ref="D4:G4"/>
    <mergeCell ref="H12:H13"/>
    <mergeCell ref="I12:I13"/>
    <mergeCell ref="B12:B13"/>
    <mergeCell ref="B5:G5"/>
    <mergeCell ref="H5:J5"/>
    <mergeCell ref="C12:C13"/>
    <mergeCell ref="D12:D13"/>
    <mergeCell ref="E12:E13"/>
    <mergeCell ref="F12:F13"/>
    <mergeCell ref="G12:G13"/>
    <mergeCell ref="B14:B15"/>
    <mergeCell ref="C14:C15"/>
    <mergeCell ref="D14:D15"/>
    <mergeCell ref="G20:G21"/>
    <mergeCell ref="G18:G19"/>
    <mergeCell ref="G14:G15"/>
    <mergeCell ref="B16:B17"/>
    <mergeCell ref="C16:C17"/>
    <mergeCell ref="D16:D17"/>
    <mergeCell ref="E16:E17"/>
    <mergeCell ref="F16:F17"/>
    <mergeCell ref="G16:G17"/>
    <mergeCell ref="E14:E15"/>
    <mergeCell ref="F14:F15"/>
    <mergeCell ref="B18:B19"/>
    <mergeCell ref="C18:C19"/>
    <mergeCell ref="D18:D19"/>
    <mergeCell ref="E18:E19"/>
    <mergeCell ref="F18:F19"/>
    <mergeCell ref="B20:B21"/>
    <mergeCell ref="C20:C21"/>
    <mergeCell ref="D20:D21"/>
    <mergeCell ref="E20:E21"/>
    <mergeCell ref="F20:F21"/>
    <mergeCell ref="H24:H25"/>
    <mergeCell ref="I24:I25"/>
    <mergeCell ref="H26:H27"/>
    <mergeCell ref="I26:I27"/>
    <mergeCell ref="B22:B23"/>
    <mergeCell ref="C22:C23"/>
    <mergeCell ref="D22:D23"/>
    <mergeCell ref="E22:E23"/>
    <mergeCell ref="F22:F23"/>
    <mergeCell ref="G22:G23"/>
    <mergeCell ref="B24:B25"/>
    <mergeCell ref="C24:C25"/>
    <mergeCell ref="D24:D25"/>
    <mergeCell ref="E24:E25"/>
    <mergeCell ref="F24:F25"/>
    <mergeCell ref="G24:G25"/>
    <mergeCell ref="H22:H23"/>
    <mergeCell ref="I22:I23"/>
    <mergeCell ref="H28:H29"/>
    <mergeCell ref="I28:I29"/>
    <mergeCell ref="H30:H31"/>
    <mergeCell ref="I30:I31"/>
    <mergeCell ref="B26:B27"/>
    <mergeCell ref="C26:C27"/>
    <mergeCell ref="D26:D27"/>
    <mergeCell ref="E26:E27"/>
    <mergeCell ref="F26:F27"/>
    <mergeCell ref="B28:B29"/>
    <mergeCell ref="C28:C29"/>
    <mergeCell ref="D28:D29"/>
    <mergeCell ref="E28:E29"/>
    <mergeCell ref="F28:F29"/>
    <mergeCell ref="G28:G29"/>
    <mergeCell ref="H32:H33"/>
    <mergeCell ref="I32:I33"/>
    <mergeCell ref="H34:H35"/>
    <mergeCell ref="I34:I35"/>
    <mergeCell ref="B30:B31"/>
    <mergeCell ref="C30:C31"/>
    <mergeCell ref="D30:D31"/>
    <mergeCell ref="E30:E31"/>
    <mergeCell ref="F30:F31"/>
    <mergeCell ref="G30:G31"/>
    <mergeCell ref="B32:B33"/>
    <mergeCell ref="C32:C33"/>
    <mergeCell ref="D32:D33"/>
    <mergeCell ref="E32:E33"/>
    <mergeCell ref="F32:F33"/>
    <mergeCell ref="G32:G33"/>
    <mergeCell ref="H36:H37"/>
    <mergeCell ref="I36:I37"/>
    <mergeCell ref="H38:H39"/>
    <mergeCell ref="I38:I39"/>
    <mergeCell ref="B34:B35"/>
    <mergeCell ref="C34:C35"/>
    <mergeCell ref="D34:D35"/>
    <mergeCell ref="E34:E35"/>
    <mergeCell ref="F34:F35"/>
    <mergeCell ref="B36:B37"/>
    <mergeCell ref="C36:C37"/>
    <mergeCell ref="D36:D37"/>
    <mergeCell ref="E36:E37"/>
    <mergeCell ref="F36:F37"/>
    <mergeCell ref="G36:G37"/>
    <mergeCell ref="I40:I41"/>
    <mergeCell ref="H42:H43"/>
    <mergeCell ref="I42:I43"/>
    <mergeCell ref="B38:B39"/>
    <mergeCell ref="C38:C39"/>
    <mergeCell ref="D38:D39"/>
    <mergeCell ref="E38:E39"/>
    <mergeCell ref="F38:F39"/>
    <mergeCell ref="G38:G39"/>
    <mergeCell ref="B40:B41"/>
    <mergeCell ref="C40:C41"/>
    <mergeCell ref="D40:D41"/>
    <mergeCell ref="E40:E41"/>
    <mergeCell ref="F40:F41"/>
    <mergeCell ref="G40:G41"/>
    <mergeCell ref="B42:B43"/>
    <mergeCell ref="C42:C43"/>
    <mergeCell ref="D42:D43"/>
    <mergeCell ref="E42:E43"/>
    <mergeCell ref="F42:F43"/>
    <mergeCell ref="C46:C47"/>
    <mergeCell ref="D46:D47"/>
    <mergeCell ref="B44:B45"/>
    <mergeCell ref="C44:C45"/>
    <mergeCell ref="D44:D45"/>
    <mergeCell ref="E44:E45"/>
    <mergeCell ref="F44:F45"/>
    <mergeCell ref="B50:B51"/>
    <mergeCell ref="C50:C51"/>
    <mergeCell ref="D50:D51"/>
    <mergeCell ref="E50:E51"/>
    <mergeCell ref="F50:F51"/>
    <mergeCell ref="B46:B47"/>
    <mergeCell ref="B62:B63"/>
    <mergeCell ref="C62:C63"/>
    <mergeCell ref="D62:D63"/>
    <mergeCell ref="E62:E63"/>
    <mergeCell ref="F62:F63"/>
    <mergeCell ref="H60:H61"/>
    <mergeCell ref="G62:G63"/>
    <mergeCell ref="I52:I53"/>
    <mergeCell ref="H54:H55"/>
    <mergeCell ref="I54:I55"/>
    <mergeCell ref="B54:B55"/>
    <mergeCell ref="C54:C55"/>
    <mergeCell ref="D54:D55"/>
    <mergeCell ref="E54:E55"/>
    <mergeCell ref="F54:F55"/>
    <mergeCell ref="H52:H53"/>
    <mergeCell ref="B52:B53"/>
    <mergeCell ref="C52:C53"/>
    <mergeCell ref="D52:D53"/>
    <mergeCell ref="E52:E53"/>
    <mergeCell ref="F52:F53"/>
    <mergeCell ref="G52:G53"/>
    <mergeCell ref="D60:D61"/>
    <mergeCell ref="E60:E61"/>
    <mergeCell ref="I68:I69"/>
    <mergeCell ref="H70:H71"/>
    <mergeCell ref="I70:I71"/>
    <mergeCell ref="B66:B67"/>
    <mergeCell ref="C66:C67"/>
    <mergeCell ref="D66:D67"/>
    <mergeCell ref="E66:E67"/>
    <mergeCell ref="F66:F67"/>
    <mergeCell ref="H64:H65"/>
    <mergeCell ref="I64:I65"/>
    <mergeCell ref="H66:H67"/>
    <mergeCell ref="I66:I67"/>
    <mergeCell ref="B70:B71"/>
    <mergeCell ref="C70:C71"/>
    <mergeCell ref="D70:D71"/>
    <mergeCell ref="E70:E71"/>
    <mergeCell ref="F70:F71"/>
    <mergeCell ref="H68:H69"/>
    <mergeCell ref="B68:B69"/>
    <mergeCell ref="C68:C69"/>
    <mergeCell ref="D68:D69"/>
    <mergeCell ref="E68:E69"/>
    <mergeCell ref="F68:F69"/>
    <mergeCell ref="G68:G69"/>
    <mergeCell ref="F60:F61"/>
    <mergeCell ref="G60:G61"/>
    <mergeCell ref="G54:G55"/>
    <mergeCell ref="B56:B57"/>
    <mergeCell ref="C56:C57"/>
    <mergeCell ref="D56:D57"/>
    <mergeCell ref="E56:E57"/>
    <mergeCell ref="F56:F57"/>
    <mergeCell ref="G56:G57"/>
    <mergeCell ref="B58:B59"/>
    <mergeCell ref="C58:C59"/>
    <mergeCell ref="D58:D59"/>
    <mergeCell ref="E58:E59"/>
    <mergeCell ref="F58:F59"/>
    <mergeCell ref="B64:B65"/>
    <mergeCell ref="C64:C65"/>
    <mergeCell ref="D64:D65"/>
    <mergeCell ref="E64:E65"/>
    <mergeCell ref="F64:F65"/>
    <mergeCell ref="G64:G65"/>
    <mergeCell ref="G70:G71"/>
    <mergeCell ref="H6:H7"/>
    <mergeCell ref="I6:I7"/>
    <mergeCell ref="H8:H9"/>
    <mergeCell ref="I8:I9"/>
    <mergeCell ref="G8:G9"/>
    <mergeCell ref="H10:H11"/>
    <mergeCell ref="I10:I11"/>
    <mergeCell ref="B48:B49"/>
    <mergeCell ref="C48:C49"/>
    <mergeCell ref="D48:D49"/>
    <mergeCell ref="E48:E49"/>
    <mergeCell ref="F48:F49"/>
    <mergeCell ref="G48:G49"/>
    <mergeCell ref="E46:E47"/>
    <mergeCell ref="F46:F47"/>
    <mergeCell ref="B60:B61"/>
    <mergeCell ref="C60:C61"/>
    <mergeCell ref="G66:G67"/>
    <mergeCell ref="G58:G59"/>
    <mergeCell ref="G50:G51"/>
    <mergeCell ref="G42:G43"/>
    <mergeCell ref="G34:G35"/>
    <mergeCell ref="G26:G27"/>
    <mergeCell ref="I60:I61"/>
    <mergeCell ref="H62:H63"/>
    <mergeCell ref="I62:I63"/>
    <mergeCell ref="H56:H57"/>
    <mergeCell ref="I56:I57"/>
    <mergeCell ref="H58:H59"/>
    <mergeCell ref="I58:I59"/>
    <mergeCell ref="H44:H45"/>
    <mergeCell ref="I44:I45"/>
    <mergeCell ref="H46:H47"/>
    <mergeCell ref="I46:I47"/>
    <mergeCell ref="H48:H49"/>
    <mergeCell ref="I48:I49"/>
    <mergeCell ref="H50:H51"/>
    <mergeCell ref="I50:I51"/>
    <mergeCell ref="G44:G45"/>
    <mergeCell ref="G46:G47"/>
    <mergeCell ref="H40:H41"/>
    <mergeCell ref="B10:B11"/>
    <mergeCell ref="C10:C11"/>
    <mergeCell ref="D10:D11"/>
    <mergeCell ref="E10:E11"/>
    <mergeCell ref="L6:L7"/>
    <mergeCell ref="J6:J7"/>
    <mergeCell ref="K6:K7"/>
    <mergeCell ref="J8:J9"/>
    <mergeCell ref="L8:L9"/>
    <mergeCell ref="F10:F11"/>
    <mergeCell ref="G10:G11"/>
    <mergeCell ref="K8:K9"/>
    <mergeCell ref="J10:J11"/>
    <mergeCell ref="K10:K11"/>
    <mergeCell ref="L10:L11"/>
    <mergeCell ref="L18:L19"/>
    <mergeCell ref="J20:J21"/>
    <mergeCell ref="K20:K21"/>
    <mergeCell ref="L20:L21"/>
    <mergeCell ref="J22:J23"/>
    <mergeCell ref="K22:K23"/>
    <mergeCell ref="L22:L23"/>
    <mergeCell ref="L12:L13"/>
    <mergeCell ref="J14:J15"/>
    <mergeCell ref="K14:K15"/>
    <mergeCell ref="L14:L15"/>
    <mergeCell ref="J16:J17"/>
    <mergeCell ref="K16:K17"/>
    <mergeCell ref="L16:L17"/>
    <mergeCell ref="J18:J19"/>
    <mergeCell ref="K18:K19"/>
    <mergeCell ref="J12:J13"/>
    <mergeCell ref="K12:K13"/>
    <mergeCell ref="L30:L31"/>
    <mergeCell ref="J32:J33"/>
    <mergeCell ref="K32:K33"/>
    <mergeCell ref="L32:L33"/>
    <mergeCell ref="L24:L25"/>
    <mergeCell ref="J26:J27"/>
    <mergeCell ref="K26:K27"/>
    <mergeCell ref="L26:L27"/>
    <mergeCell ref="J28:J29"/>
    <mergeCell ref="K28:K29"/>
    <mergeCell ref="L28:L29"/>
    <mergeCell ref="J24:J25"/>
    <mergeCell ref="K24:K25"/>
    <mergeCell ref="J30:J31"/>
    <mergeCell ref="K30:K31"/>
    <mergeCell ref="L38:L39"/>
    <mergeCell ref="J40:J41"/>
    <mergeCell ref="K40:K41"/>
    <mergeCell ref="L40:L41"/>
    <mergeCell ref="J34:J35"/>
    <mergeCell ref="K34:K35"/>
    <mergeCell ref="L34:L35"/>
    <mergeCell ref="J36:J37"/>
    <mergeCell ref="K36:K37"/>
    <mergeCell ref="L36:L37"/>
    <mergeCell ref="J38:J39"/>
    <mergeCell ref="K38:K39"/>
    <mergeCell ref="L46:L47"/>
    <mergeCell ref="J48:J49"/>
    <mergeCell ref="K48:K49"/>
    <mergeCell ref="L48:L49"/>
    <mergeCell ref="J42:J43"/>
    <mergeCell ref="K42:K43"/>
    <mergeCell ref="L42:L43"/>
    <mergeCell ref="J44:J45"/>
    <mergeCell ref="K44:K45"/>
    <mergeCell ref="L44:L45"/>
    <mergeCell ref="J46:J47"/>
    <mergeCell ref="K46:K47"/>
    <mergeCell ref="L54:L55"/>
    <mergeCell ref="J56:J57"/>
    <mergeCell ref="K56:K57"/>
    <mergeCell ref="L56:L57"/>
    <mergeCell ref="J50:J51"/>
    <mergeCell ref="K50:K51"/>
    <mergeCell ref="L50:L51"/>
    <mergeCell ref="J52:J53"/>
    <mergeCell ref="K52:K53"/>
    <mergeCell ref="L52:L53"/>
    <mergeCell ref="K54:K55"/>
    <mergeCell ref="J70:J71"/>
    <mergeCell ref="K70:K71"/>
    <mergeCell ref="L70:L71"/>
    <mergeCell ref="B2:G2"/>
    <mergeCell ref="B1:G1"/>
    <mergeCell ref="J66:J67"/>
    <mergeCell ref="K66:K67"/>
    <mergeCell ref="L66:L67"/>
    <mergeCell ref="J68:J69"/>
    <mergeCell ref="K68:K69"/>
    <mergeCell ref="L68:L69"/>
    <mergeCell ref="J62:J63"/>
    <mergeCell ref="K62:K63"/>
    <mergeCell ref="L62:L63"/>
    <mergeCell ref="J64:J65"/>
    <mergeCell ref="K64:K65"/>
    <mergeCell ref="L64:L65"/>
    <mergeCell ref="J58:J59"/>
    <mergeCell ref="K58:K59"/>
    <mergeCell ref="L58:L59"/>
    <mergeCell ref="J60:J61"/>
    <mergeCell ref="K60:K61"/>
    <mergeCell ref="L60:L61"/>
    <mergeCell ref="J54:J55"/>
  </mergeCells>
  <phoneticPr fontId="13" type="noConversion"/>
  <pageMargins left="0.7" right="0.7" top="0.78740157499999996" bottom="0.78740157499999996" header="0.3" footer="0.3"/>
  <pageSetup paperSize="9" scale="70" fitToWidth="2" orientation="portrait" r:id="rId1"/>
  <colBreaks count="1" manualBreakCount="1">
    <brk id="7"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theme="3"/>
  </sheetPr>
  <dimension ref="A1:N32"/>
  <sheetViews>
    <sheetView showGridLines="0" zoomScale="90" zoomScaleNormal="90" workbookViewId="0">
      <pane xSplit="1" ySplit="5" topLeftCell="B7" activePane="bottomRight" state="frozen"/>
      <selection pane="topRight" activeCell="B1" sqref="B1"/>
      <selection pane="bottomLeft" activeCell="A6" sqref="A6"/>
      <selection pane="bottomRight" activeCell="C3" sqref="C3:E3"/>
    </sheetView>
  </sheetViews>
  <sheetFormatPr defaultColWidth="9.1796875" defaultRowHeight="13.5" x14ac:dyDescent="0.3"/>
  <cols>
    <col min="1" max="1" width="5.90625" style="38" customWidth="1"/>
    <col min="2" max="2" width="21.81640625" style="38" customWidth="1"/>
    <col min="3" max="3" width="16.36328125" style="38" customWidth="1"/>
    <col min="4" max="4" width="13.26953125" style="38" customWidth="1"/>
    <col min="5" max="5" width="5.7265625" style="38" customWidth="1"/>
    <col min="6" max="6" width="21.6328125" style="38" customWidth="1"/>
    <col min="7" max="7" width="17.6328125" style="38" customWidth="1"/>
    <col min="8" max="8" width="11.1796875" style="38" bestFit="1" customWidth="1"/>
    <col min="9" max="10" width="13.453125" style="38" customWidth="1"/>
    <col min="11" max="11" width="9.6328125" style="38" customWidth="1"/>
    <col min="12" max="12" width="4.6328125" style="38" customWidth="1"/>
    <col min="13" max="14" width="9.1796875" style="38" hidden="1" customWidth="1"/>
    <col min="15" max="16384" width="9.1796875" style="38"/>
  </cols>
  <sheetData>
    <row r="1" spans="1:14" ht="29.5" customHeight="1" x14ac:dyDescent="0.3">
      <c r="B1" s="439" t="s">
        <v>255</v>
      </c>
      <c r="C1" s="439"/>
      <c r="D1" s="439"/>
      <c r="E1" s="439"/>
      <c r="F1" s="439"/>
      <c r="G1" s="439"/>
      <c r="H1" s="439"/>
      <c r="I1" s="439"/>
      <c r="J1" s="439"/>
      <c r="K1" s="439"/>
    </row>
    <row r="2" spans="1:14" ht="29.5" customHeight="1" x14ac:dyDescent="0.3">
      <c r="B2" s="438" t="str">
        <f>ProjectName</f>
        <v>My project name</v>
      </c>
      <c r="C2" s="438"/>
      <c r="D2" s="438"/>
      <c r="E2" s="438"/>
      <c r="F2" s="438"/>
      <c r="G2" s="438"/>
      <c r="H2" s="438"/>
      <c r="I2" s="438"/>
      <c r="J2" s="438"/>
      <c r="K2" s="438"/>
    </row>
    <row r="3" spans="1:14" x14ac:dyDescent="0.3">
      <c r="B3" s="146" t="s">
        <v>257</v>
      </c>
      <c r="C3" s="440"/>
      <c r="D3" s="440"/>
      <c r="E3" s="440"/>
      <c r="F3" s="147" t="s">
        <v>258</v>
      </c>
      <c r="G3" s="442"/>
      <c r="H3" s="442"/>
      <c r="I3" s="442"/>
      <c r="J3" s="442"/>
      <c r="K3" s="442"/>
    </row>
    <row r="4" spans="1:14" x14ac:dyDescent="0.3">
      <c r="B4" s="79" t="s">
        <v>256</v>
      </c>
      <c r="C4" s="441"/>
      <c r="D4" s="441"/>
      <c r="E4" s="441"/>
      <c r="F4" s="80" t="s">
        <v>259</v>
      </c>
      <c r="G4" s="441"/>
      <c r="H4" s="441"/>
      <c r="I4" s="441"/>
      <c r="J4" s="441"/>
      <c r="K4" s="441"/>
    </row>
    <row r="5" spans="1:14" ht="27" x14ac:dyDescent="0.3">
      <c r="B5" s="81" t="s">
        <v>260</v>
      </c>
      <c r="C5" s="82" t="s">
        <v>261</v>
      </c>
      <c r="D5" s="82" t="s">
        <v>262</v>
      </c>
      <c r="E5" s="83" t="s">
        <v>263</v>
      </c>
      <c r="F5" s="81" t="s">
        <v>18</v>
      </c>
      <c r="G5" s="82" t="s">
        <v>264</v>
      </c>
      <c r="H5" s="83" t="s">
        <v>265</v>
      </c>
      <c r="I5" s="83" t="s">
        <v>266</v>
      </c>
      <c r="J5" s="83" t="s">
        <v>267</v>
      </c>
      <c r="K5" s="83" t="s">
        <v>10</v>
      </c>
    </row>
    <row r="6" spans="1:14" x14ac:dyDescent="0.3">
      <c r="A6" s="78"/>
      <c r="B6" s="148"/>
      <c r="C6" s="149">
        <v>3</v>
      </c>
      <c r="D6" s="149">
        <v>3</v>
      </c>
      <c r="E6" s="151">
        <f>C6*D6</f>
        <v>9</v>
      </c>
      <c r="F6" s="149"/>
      <c r="G6" s="149">
        <v>1</v>
      </c>
      <c r="H6" s="149"/>
      <c r="I6" s="149"/>
      <c r="J6" s="149"/>
      <c r="K6" s="150">
        <f>IF(G6=0, 0, G6*D6)</f>
        <v>3</v>
      </c>
      <c r="M6" s="38">
        <v>0</v>
      </c>
      <c r="N6" s="38" t="s">
        <v>268</v>
      </c>
    </row>
    <row r="7" spans="1:14" x14ac:dyDescent="0.3">
      <c r="A7" s="78"/>
      <c r="B7" s="148"/>
      <c r="C7" s="149"/>
      <c r="D7" s="149"/>
      <c r="E7" s="151">
        <f t="shared" ref="E7:E10" si="0">C7*D7</f>
        <v>0</v>
      </c>
      <c r="F7" s="149"/>
      <c r="G7" s="149"/>
      <c r="H7" s="149"/>
      <c r="I7" s="149"/>
      <c r="J7" s="149"/>
      <c r="K7" s="150">
        <f t="shared" ref="K7:K29" si="1">IF(G7=0, 0, G7*D7)</f>
        <v>0</v>
      </c>
      <c r="M7" s="38">
        <v>1</v>
      </c>
      <c r="N7" s="38" t="s">
        <v>16</v>
      </c>
    </row>
    <row r="8" spans="1:14" x14ac:dyDescent="0.3">
      <c r="A8" s="78"/>
      <c r="B8" s="148"/>
      <c r="C8" s="149"/>
      <c r="D8" s="149"/>
      <c r="E8" s="151">
        <f t="shared" si="0"/>
        <v>0</v>
      </c>
      <c r="F8" s="149"/>
      <c r="G8" s="149"/>
      <c r="H8" s="149"/>
      <c r="I8" s="149"/>
      <c r="J8" s="149"/>
      <c r="K8" s="150">
        <f t="shared" si="1"/>
        <v>0</v>
      </c>
      <c r="M8" s="38">
        <v>2</v>
      </c>
    </row>
    <row r="9" spans="1:14" x14ac:dyDescent="0.3">
      <c r="A9" s="78"/>
      <c r="B9" s="148"/>
      <c r="C9" s="149"/>
      <c r="D9" s="149"/>
      <c r="E9" s="151">
        <f t="shared" si="0"/>
        <v>0</v>
      </c>
      <c r="F9" s="149"/>
      <c r="G9" s="149"/>
      <c r="H9" s="149"/>
      <c r="I9" s="149"/>
      <c r="J9" s="149"/>
      <c r="K9" s="150">
        <f t="shared" si="1"/>
        <v>0</v>
      </c>
      <c r="M9" s="38">
        <v>3</v>
      </c>
    </row>
    <row r="10" spans="1:14" x14ac:dyDescent="0.3">
      <c r="A10" s="78"/>
      <c r="B10" s="148"/>
      <c r="C10" s="149"/>
      <c r="D10" s="149"/>
      <c r="E10" s="151">
        <f t="shared" si="0"/>
        <v>0</v>
      </c>
      <c r="F10" s="149"/>
      <c r="G10" s="149"/>
      <c r="H10" s="149"/>
      <c r="I10" s="149"/>
      <c r="J10" s="149"/>
      <c r="K10" s="150">
        <f t="shared" si="1"/>
        <v>0</v>
      </c>
    </row>
    <row r="11" spans="1:14" x14ac:dyDescent="0.3">
      <c r="A11" s="78"/>
      <c r="B11" s="148"/>
      <c r="C11" s="149"/>
      <c r="D11" s="149"/>
      <c r="E11" s="151">
        <f t="shared" ref="E11:E26" si="2">C11*D11</f>
        <v>0</v>
      </c>
      <c r="F11" s="149"/>
      <c r="G11" s="149"/>
      <c r="H11" s="149"/>
      <c r="I11" s="149"/>
      <c r="J11" s="149"/>
      <c r="K11" s="150">
        <f t="shared" si="1"/>
        <v>0</v>
      </c>
    </row>
    <row r="12" spans="1:14" x14ac:dyDescent="0.3">
      <c r="A12" s="78"/>
      <c r="B12" s="148"/>
      <c r="C12" s="149"/>
      <c r="D12" s="149"/>
      <c r="E12" s="151">
        <f t="shared" si="2"/>
        <v>0</v>
      </c>
      <c r="F12" s="149"/>
      <c r="G12" s="149"/>
      <c r="H12" s="149"/>
      <c r="I12" s="149"/>
      <c r="J12" s="149"/>
      <c r="K12" s="150">
        <f t="shared" si="1"/>
        <v>0</v>
      </c>
    </row>
    <row r="13" spans="1:14" x14ac:dyDescent="0.3">
      <c r="A13" s="78"/>
      <c r="B13" s="148"/>
      <c r="C13" s="149"/>
      <c r="D13" s="149"/>
      <c r="E13" s="151">
        <f t="shared" si="2"/>
        <v>0</v>
      </c>
      <c r="F13" s="149"/>
      <c r="G13" s="149"/>
      <c r="H13" s="149"/>
      <c r="I13" s="149"/>
      <c r="J13" s="149"/>
      <c r="K13" s="150">
        <f t="shared" si="1"/>
        <v>0</v>
      </c>
    </row>
    <row r="14" spans="1:14" x14ac:dyDescent="0.3">
      <c r="A14" s="78"/>
      <c r="B14" s="148"/>
      <c r="C14" s="149"/>
      <c r="D14" s="149"/>
      <c r="E14" s="151">
        <f t="shared" si="2"/>
        <v>0</v>
      </c>
      <c r="F14" s="149"/>
      <c r="G14" s="149"/>
      <c r="H14" s="149"/>
      <c r="I14" s="149"/>
      <c r="J14" s="149"/>
      <c r="K14" s="150">
        <f t="shared" si="1"/>
        <v>0</v>
      </c>
    </row>
    <row r="15" spans="1:14" x14ac:dyDescent="0.3">
      <c r="A15" s="78"/>
      <c r="B15" s="148"/>
      <c r="C15" s="149"/>
      <c r="D15" s="149"/>
      <c r="E15" s="151">
        <f t="shared" ref="E15:E18" si="3">C15*D15</f>
        <v>0</v>
      </c>
      <c r="F15" s="149"/>
      <c r="G15" s="149"/>
      <c r="H15" s="149"/>
      <c r="I15" s="149"/>
      <c r="J15" s="149"/>
      <c r="K15" s="150">
        <f t="shared" si="1"/>
        <v>0</v>
      </c>
    </row>
    <row r="16" spans="1:14" x14ac:dyDescent="0.3">
      <c r="A16" s="78"/>
      <c r="B16" s="148"/>
      <c r="C16" s="149"/>
      <c r="D16" s="149"/>
      <c r="E16" s="151">
        <f t="shared" si="3"/>
        <v>0</v>
      </c>
      <c r="F16" s="149"/>
      <c r="G16" s="149"/>
      <c r="H16" s="149"/>
      <c r="I16" s="149"/>
      <c r="J16" s="149"/>
      <c r="K16" s="150">
        <f t="shared" si="1"/>
        <v>0</v>
      </c>
    </row>
    <row r="17" spans="1:11" x14ac:dyDescent="0.3">
      <c r="A17" s="78"/>
      <c r="B17" s="148"/>
      <c r="C17" s="149"/>
      <c r="D17" s="149"/>
      <c r="E17" s="151">
        <f t="shared" si="3"/>
        <v>0</v>
      </c>
      <c r="F17" s="149"/>
      <c r="G17" s="149"/>
      <c r="H17" s="149"/>
      <c r="I17" s="149"/>
      <c r="J17" s="149"/>
      <c r="K17" s="150">
        <f t="shared" si="1"/>
        <v>0</v>
      </c>
    </row>
    <row r="18" spans="1:11" x14ac:dyDescent="0.3">
      <c r="A18" s="78"/>
      <c r="B18" s="148"/>
      <c r="C18" s="149"/>
      <c r="D18" s="149"/>
      <c r="E18" s="151">
        <f t="shared" si="3"/>
        <v>0</v>
      </c>
      <c r="F18" s="149"/>
      <c r="G18" s="149"/>
      <c r="H18" s="149"/>
      <c r="I18" s="149"/>
      <c r="J18" s="149"/>
      <c r="K18" s="150">
        <f t="shared" si="1"/>
        <v>0</v>
      </c>
    </row>
    <row r="19" spans="1:11" x14ac:dyDescent="0.3">
      <c r="A19" s="78"/>
      <c r="B19" s="148"/>
      <c r="C19" s="149"/>
      <c r="D19" s="149"/>
      <c r="E19" s="151">
        <f t="shared" si="2"/>
        <v>0</v>
      </c>
      <c r="F19" s="149"/>
      <c r="G19" s="149"/>
      <c r="H19" s="149"/>
      <c r="I19" s="149"/>
      <c r="J19" s="149"/>
      <c r="K19" s="150">
        <f t="shared" si="1"/>
        <v>0</v>
      </c>
    </row>
    <row r="20" spans="1:11" x14ac:dyDescent="0.3">
      <c r="A20" s="78"/>
      <c r="B20" s="148"/>
      <c r="C20" s="149"/>
      <c r="D20" s="149"/>
      <c r="E20" s="151">
        <f t="shared" si="2"/>
        <v>0</v>
      </c>
      <c r="F20" s="149"/>
      <c r="G20" s="149"/>
      <c r="H20" s="149"/>
      <c r="I20" s="149"/>
      <c r="J20" s="149"/>
      <c r="K20" s="150">
        <f t="shared" si="1"/>
        <v>0</v>
      </c>
    </row>
    <row r="21" spans="1:11" x14ac:dyDescent="0.3">
      <c r="A21" s="78"/>
      <c r="B21" s="148"/>
      <c r="C21" s="149"/>
      <c r="D21" s="149"/>
      <c r="E21" s="151">
        <f t="shared" si="2"/>
        <v>0</v>
      </c>
      <c r="F21" s="149"/>
      <c r="G21" s="149"/>
      <c r="H21" s="149"/>
      <c r="I21" s="149"/>
      <c r="J21" s="149"/>
      <c r="K21" s="150">
        <f t="shared" si="1"/>
        <v>0</v>
      </c>
    </row>
    <row r="22" spans="1:11" x14ac:dyDescent="0.3">
      <c r="A22" s="78"/>
      <c r="B22" s="148"/>
      <c r="C22" s="149"/>
      <c r="D22" s="149"/>
      <c r="E22" s="151">
        <f t="shared" si="2"/>
        <v>0</v>
      </c>
      <c r="F22" s="149"/>
      <c r="G22" s="149"/>
      <c r="H22" s="149"/>
      <c r="I22" s="149"/>
      <c r="J22" s="149"/>
      <c r="K22" s="150">
        <f t="shared" si="1"/>
        <v>0</v>
      </c>
    </row>
    <row r="23" spans="1:11" x14ac:dyDescent="0.3">
      <c r="A23" s="78"/>
      <c r="B23" s="148"/>
      <c r="C23" s="149"/>
      <c r="D23" s="149"/>
      <c r="E23" s="151">
        <f t="shared" si="2"/>
        <v>0</v>
      </c>
      <c r="F23" s="149"/>
      <c r="G23" s="149"/>
      <c r="H23" s="149"/>
      <c r="I23" s="149"/>
      <c r="J23" s="149"/>
      <c r="K23" s="150">
        <f t="shared" si="1"/>
        <v>0</v>
      </c>
    </row>
    <row r="24" spans="1:11" x14ac:dyDescent="0.3">
      <c r="A24" s="78"/>
      <c r="B24" s="148"/>
      <c r="C24" s="149"/>
      <c r="D24" s="149"/>
      <c r="E24" s="151">
        <f t="shared" si="2"/>
        <v>0</v>
      </c>
      <c r="F24" s="149"/>
      <c r="G24" s="149"/>
      <c r="H24" s="149"/>
      <c r="I24" s="149"/>
      <c r="J24" s="149"/>
      <c r="K24" s="150">
        <f t="shared" si="1"/>
        <v>0</v>
      </c>
    </row>
    <row r="25" spans="1:11" x14ac:dyDescent="0.3">
      <c r="A25" s="78"/>
      <c r="B25" s="148"/>
      <c r="C25" s="149"/>
      <c r="D25" s="149"/>
      <c r="E25" s="151">
        <f t="shared" si="2"/>
        <v>0</v>
      </c>
      <c r="F25" s="149"/>
      <c r="G25" s="149"/>
      <c r="H25" s="149"/>
      <c r="I25" s="149"/>
      <c r="J25" s="149"/>
      <c r="K25" s="150">
        <f t="shared" si="1"/>
        <v>0</v>
      </c>
    </row>
    <row r="26" spans="1:11" x14ac:dyDescent="0.3">
      <c r="A26" s="78"/>
      <c r="B26" s="148"/>
      <c r="C26" s="149"/>
      <c r="D26" s="149"/>
      <c r="E26" s="151">
        <f t="shared" si="2"/>
        <v>0</v>
      </c>
      <c r="F26" s="149"/>
      <c r="G26" s="149"/>
      <c r="H26" s="149"/>
      <c r="I26" s="149"/>
      <c r="J26" s="149"/>
      <c r="K26" s="150">
        <f t="shared" si="1"/>
        <v>0</v>
      </c>
    </row>
    <row r="27" spans="1:11" x14ac:dyDescent="0.3">
      <c r="A27" s="78"/>
      <c r="B27" s="148"/>
      <c r="C27" s="149"/>
      <c r="D27" s="149"/>
      <c r="E27" s="151">
        <f t="shared" ref="E27:E29" si="4">C27*D27</f>
        <v>0</v>
      </c>
      <c r="F27" s="149"/>
      <c r="G27" s="149"/>
      <c r="H27" s="149"/>
      <c r="I27" s="149"/>
      <c r="J27" s="149"/>
      <c r="K27" s="150">
        <f t="shared" si="1"/>
        <v>0</v>
      </c>
    </row>
    <row r="28" spans="1:11" x14ac:dyDescent="0.3">
      <c r="A28" s="78"/>
      <c r="B28" s="148"/>
      <c r="C28" s="149"/>
      <c r="D28" s="149"/>
      <c r="E28" s="151">
        <f t="shared" si="4"/>
        <v>0</v>
      </c>
      <c r="F28" s="149"/>
      <c r="G28" s="149"/>
      <c r="H28" s="149"/>
      <c r="I28" s="149"/>
      <c r="J28" s="149"/>
      <c r="K28" s="150">
        <f t="shared" si="1"/>
        <v>0</v>
      </c>
    </row>
    <row r="29" spans="1:11" x14ac:dyDescent="0.3">
      <c r="A29" s="78"/>
      <c r="B29" s="148"/>
      <c r="C29" s="149"/>
      <c r="D29" s="149"/>
      <c r="E29" s="151">
        <f t="shared" si="4"/>
        <v>0</v>
      </c>
      <c r="F29" s="149"/>
      <c r="G29" s="149"/>
      <c r="H29" s="149"/>
      <c r="I29" s="149"/>
      <c r="J29" s="149"/>
      <c r="K29" s="150">
        <f t="shared" si="1"/>
        <v>0</v>
      </c>
    </row>
    <row r="30" spans="1:11" ht="22.5" customHeight="1" x14ac:dyDescent="0.3">
      <c r="A30" s="78"/>
      <c r="B30" s="64"/>
    </row>
    <row r="31" spans="1:11" x14ac:dyDescent="0.3">
      <c r="A31" s="78"/>
      <c r="B31" s="64"/>
    </row>
    <row r="32" spans="1:11" x14ac:dyDescent="0.3">
      <c r="A32" s="78"/>
      <c r="B32" s="64"/>
    </row>
  </sheetData>
  <mergeCells count="6">
    <mergeCell ref="B2:K2"/>
    <mergeCell ref="B1:K1"/>
    <mergeCell ref="C3:E3"/>
    <mergeCell ref="C4:E4"/>
    <mergeCell ref="G3:K3"/>
    <mergeCell ref="G4:K4"/>
  </mergeCells>
  <phoneticPr fontId="10" type="noConversion"/>
  <dataValidations count="2">
    <dataValidation type="list" allowBlank="1" showInputMessage="1" showErrorMessage="1" sqref="C6:D29 G6:G29" xr:uid="{00000000-0002-0000-0500-000000000000}">
      <formula1>$M$5:$M$9</formula1>
    </dataValidation>
    <dataValidation type="list" allowBlank="1" showInputMessage="1" showErrorMessage="1" sqref="J6:J29" xr:uid="{00000000-0002-0000-0500-000001000000}">
      <formula1>$N$5:$N$7</formula1>
    </dataValidation>
  </dataValidations>
  <pageMargins left="0.75" right="0.75" top="1" bottom="1" header="0.5" footer="0.5"/>
  <pageSetup paperSize="9" scale="80" orientation="landscape" horizontalDpi="4294967292" r:id="rId1"/>
  <headerFooter alignWithMargins="0"/>
  <drawing r:id="rId2"/>
  <legacy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Tabelle15">
    <tabColor theme="2"/>
    <pageSetUpPr fitToPage="1"/>
  </sheetPr>
  <dimension ref="B1:P36"/>
  <sheetViews>
    <sheetView showGridLines="0" topLeftCell="A4" zoomScale="90" zoomScaleNormal="90" zoomScaleSheetLayoutView="40" zoomScalePageLayoutView="50" workbookViewId="0"/>
  </sheetViews>
  <sheetFormatPr defaultColWidth="11.453125" defaultRowHeight="13.5" x14ac:dyDescent="0.25"/>
  <cols>
    <col min="1" max="1" width="6" style="1" customWidth="1"/>
    <col min="2" max="4" width="14.90625" style="1" customWidth="1"/>
    <col min="5" max="8" width="10.81640625" style="1" customWidth="1"/>
    <col min="9" max="9" width="3.1796875" style="1" customWidth="1"/>
    <col min="10" max="10" width="7.08984375" style="1" customWidth="1"/>
    <col min="11" max="16" width="11.08984375" style="1" customWidth="1"/>
    <col min="17" max="16384" width="11.453125" style="1"/>
  </cols>
  <sheetData>
    <row r="1" spans="2:16" ht="19.5" customHeight="1" x14ac:dyDescent="0.25">
      <c r="B1" s="729" t="s">
        <v>102</v>
      </c>
      <c r="C1" s="729"/>
      <c r="D1" s="729"/>
      <c r="E1" s="729"/>
      <c r="F1" s="729"/>
      <c r="G1" s="729"/>
      <c r="H1" s="729"/>
      <c r="I1" s="729"/>
      <c r="J1" s="729"/>
      <c r="K1" s="729"/>
      <c r="L1" s="729"/>
      <c r="M1" s="729"/>
      <c r="N1" s="729"/>
      <c r="O1" s="729"/>
      <c r="P1" s="729"/>
    </row>
    <row r="2" spans="2:16" ht="19.5" customHeight="1" x14ac:dyDescent="0.25">
      <c r="B2" s="728" t="str">
        <f>ProjectName</f>
        <v>My project name</v>
      </c>
      <c r="C2" s="728"/>
      <c r="D2" s="728"/>
      <c r="E2" s="728"/>
      <c r="F2" s="728"/>
      <c r="G2" s="728"/>
      <c r="H2" s="728"/>
      <c r="I2" s="728"/>
      <c r="J2" s="728"/>
      <c r="K2" s="728"/>
      <c r="L2" s="728"/>
      <c r="M2" s="728"/>
      <c r="N2" s="728"/>
      <c r="O2" s="728"/>
      <c r="P2" s="728"/>
    </row>
    <row r="3" spans="2:16" ht="9" customHeight="1" x14ac:dyDescent="0.25">
      <c r="B3" s="727"/>
      <c r="C3" s="727"/>
      <c r="D3" s="289"/>
      <c r="E3" s="289"/>
      <c r="F3" s="289"/>
      <c r="G3" s="289"/>
      <c r="H3" s="289"/>
      <c r="I3" s="282"/>
      <c r="J3" s="283"/>
      <c r="K3" s="284"/>
      <c r="L3" s="283"/>
      <c r="M3" s="285"/>
      <c r="N3" s="285"/>
      <c r="O3" s="285"/>
      <c r="P3" s="285"/>
    </row>
    <row r="4" spans="2:16" ht="21" customHeight="1" x14ac:dyDescent="0.25">
      <c r="B4" s="720" t="s">
        <v>103</v>
      </c>
      <c r="C4" s="721"/>
      <c r="D4" s="721"/>
      <c r="E4" s="722"/>
      <c r="F4" s="722"/>
      <c r="G4" s="722"/>
      <c r="H4" s="723"/>
      <c r="I4" s="4"/>
      <c r="J4" s="724" t="s">
        <v>104</v>
      </c>
      <c r="K4" s="725"/>
      <c r="L4" s="725"/>
      <c r="M4" s="725"/>
      <c r="N4" s="725"/>
      <c r="O4" s="725"/>
      <c r="P4" s="726"/>
    </row>
    <row r="5" spans="2:16" ht="32" customHeight="1" x14ac:dyDescent="0.25">
      <c r="B5" s="712" t="s">
        <v>105</v>
      </c>
      <c r="C5" s="713"/>
      <c r="D5" s="714"/>
      <c r="E5" s="730"/>
      <c r="F5" s="730"/>
      <c r="G5" s="730"/>
      <c r="H5" s="730"/>
      <c r="I5" s="4"/>
      <c r="J5" s="286" t="s">
        <v>29</v>
      </c>
      <c r="K5" s="731" t="s">
        <v>106</v>
      </c>
      <c r="L5" s="731"/>
      <c r="M5" s="731"/>
      <c r="N5" s="731"/>
      <c r="O5" s="731"/>
      <c r="P5" s="731"/>
    </row>
    <row r="6" spans="2:16" ht="32" customHeight="1" x14ac:dyDescent="0.25">
      <c r="B6" s="712" t="s">
        <v>113</v>
      </c>
      <c r="C6" s="713"/>
      <c r="D6" s="714"/>
      <c r="E6" s="730"/>
      <c r="F6" s="730"/>
      <c r="G6" s="730"/>
      <c r="H6" s="730"/>
      <c r="I6" s="4"/>
      <c r="J6" s="287" t="s">
        <v>107</v>
      </c>
      <c r="K6" s="716"/>
      <c r="L6" s="716"/>
      <c r="M6" s="716"/>
      <c r="N6" s="716"/>
      <c r="O6" s="716"/>
      <c r="P6" s="716"/>
    </row>
    <row r="7" spans="2:16" ht="32" customHeight="1" x14ac:dyDescent="0.25">
      <c r="B7" s="712" t="s">
        <v>108</v>
      </c>
      <c r="C7" s="713"/>
      <c r="D7" s="714"/>
      <c r="E7" s="730"/>
      <c r="F7" s="730"/>
      <c r="G7" s="730"/>
      <c r="H7" s="730"/>
      <c r="I7" s="4"/>
      <c r="J7" s="287" t="s">
        <v>84</v>
      </c>
      <c r="K7" s="716"/>
      <c r="L7" s="716"/>
      <c r="M7" s="716"/>
      <c r="N7" s="716"/>
      <c r="O7" s="716"/>
      <c r="P7" s="716"/>
    </row>
    <row r="8" spans="2:16" ht="32" customHeight="1" x14ac:dyDescent="0.25">
      <c r="B8" s="712" t="s">
        <v>114</v>
      </c>
      <c r="C8" s="713"/>
      <c r="D8" s="714"/>
      <c r="E8" s="730"/>
      <c r="F8" s="730"/>
      <c r="G8" s="730"/>
      <c r="H8" s="730"/>
      <c r="I8" s="4"/>
      <c r="J8" s="287"/>
      <c r="K8" s="716"/>
      <c r="L8" s="716"/>
      <c r="M8" s="716"/>
      <c r="N8" s="716"/>
      <c r="O8" s="716"/>
      <c r="P8" s="716"/>
    </row>
    <row r="9" spans="2:16" ht="32" customHeight="1" x14ac:dyDescent="0.25">
      <c r="B9" s="712" t="s">
        <v>109</v>
      </c>
      <c r="C9" s="713"/>
      <c r="D9" s="714"/>
      <c r="E9" s="730"/>
      <c r="F9" s="730"/>
      <c r="G9" s="730"/>
      <c r="H9" s="730"/>
      <c r="I9" s="4"/>
      <c r="J9" s="287"/>
      <c r="K9" s="716"/>
      <c r="L9" s="716"/>
      <c r="M9" s="716"/>
      <c r="N9" s="716"/>
      <c r="O9" s="716"/>
      <c r="P9" s="716"/>
    </row>
    <row r="10" spans="2:16" ht="32" customHeight="1" x14ac:dyDescent="0.25">
      <c r="B10" s="712" t="s">
        <v>110</v>
      </c>
      <c r="C10" s="713"/>
      <c r="D10" s="714"/>
      <c r="E10" s="730"/>
      <c r="F10" s="730"/>
      <c r="G10" s="730"/>
      <c r="H10" s="730"/>
      <c r="I10" s="4"/>
      <c r="J10" s="287"/>
      <c r="K10" s="716"/>
      <c r="L10" s="716"/>
      <c r="M10" s="716"/>
      <c r="N10" s="716"/>
      <c r="O10" s="716"/>
      <c r="P10" s="716"/>
    </row>
    <row r="11" spans="2:16" ht="32" customHeight="1" x14ac:dyDescent="0.25">
      <c r="B11" s="712" t="s">
        <v>115</v>
      </c>
      <c r="C11" s="713"/>
      <c r="D11" s="714"/>
      <c r="E11" s="730"/>
      <c r="F11" s="730"/>
      <c r="G11" s="730"/>
      <c r="H11" s="730"/>
      <c r="I11" s="4"/>
      <c r="J11" s="286" t="s">
        <v>32</v>
      </c>
      <c r="K11" s="732" t="s">
        <v>111</v>
      </c>
      <c r="L11" s="732"/>
      <c r="M11" s="732"/>
      <c r="N11" s="732"/>
      <c r="O11" s="732"/>
      <c r="P11" s="732"/>
    </row>
    <row r="12" spans="2:16" ht="32" customHeight="1" x14ac:dyDescent="0.25">
      <c r="B12" s="712" t="s">
        <v>116</v>
      </c>
      <c r="C12" s="713"/>
      <c r="D12" s="714"/>
      <c r="E12" s="715"/>
      <c r="F12" s="715"/>
      <c r="G12" s="715"/>
      <c r="H12" s="715"/>
      <c r="I12" s="4"/>
      <c r="J12" s="287" t="s">
        <v>112</v>
      </c>
      <c r="K12" s="716"/>
      <c r="L12" s="716"/>
      <c r="M12" s="716"/>
      <c r="N12" s="716"/>
      <c r="O12" s="716"/>
      <c r="P12" s="716"/>
    </row>
    <row r="13" spans="2:16" ht="32" customHeight="1" x14ac:dyDescent="0.25">
      <c r="B13" s="712"/>
      <c r="C13" s="713"/>
      <c r="D13" s="714"/>
      <c r="E13" s="715"/>
      <c r="F13" s="715"/>
      <c r="G13" s="715"/>
      <c r="H13" s="715"/>
      <c r="I13" s="4"/>
      <c r="J13" s="287" t="s">
        <v>84</v>
      </c>
      <c r="K13" s="716"/>
      <c r="L13" s="716"/>
      <c r="M13" s="716"/>
      <c r="N13" s="716"/>
      <c r="O13" s="716"/>
      <c r="P13" s="716"/>
    </row>
    <row r="14" spans="2:16" ht="32" customHeight="1" x14ac:dyDescent="0.25">
      <c r="B14" s="712"/>
      <c r="C14" s="713"/>
      <c r="D14" s="714"/>
      <c r="E14" s="715"/>
      <c r="F14" s="715"/>
      <c r="G14" s="715"/>
      <c r="H14" s="715"/>
      <c r="I14" s="4"/>
      <c r="J14" s="287"/>
      <c r="K14" s="716"/>
      <c r="L14" s="716"/>
      <c r="M14" s="716"/>
      <c r="N14" s="716"/>
      <c r="O14" s="716"/>
      <c r="P14" s="716"/>
    </row>
    <row r="15" spans="2:16" ht="32" customHeight="1" x14ac:dyDescent="0.25">
      <c r="B15" s="712"/>
      <c r="C15" s="713"/>
      <c r="D15" s="714"/>
      <c r="E15" s="715"/>
      <c r="F15" s="715"/>
      <c r="G15" s="715"/>
      <c r="H15" s="715"/>
      <c r="I15" s="4"/>
      <c r="J15" s="287"/>
      <c r="K15" s="716"/>
      <c r="L15" s="716"/>
      <c r="M15" s="716"/>
      <c r="N15" s="716"/>
      <c r="O15" s="716"/>
      <c r="P15" s="716"/>
    </row>
    <row r="16" spans="2:16" ht="32" customHeight="1" x14ac:dyDescent="0.25">
      <c r="B16" s="712"/>
      <c r="C16" s="713"/>
      <c r="D16" s="714"/>
      <c r="E16" s="715"/>
      <c r="F16" s="715"/>
      <c r="G16" s="715"/>
      <c r="H16" s="715"/>
      <c r="I16" s="4"/>
      <c r="J16" s="287"/>
      <c r="K16" s="716"/>
      <c r="L16" s="716"/>
      <c r="M16" s="716"/>
      <c r="N16" s="716"/>
      <c r="O16" s="716"/>
      <c r="P16" s="716"/>
    </row>
    <row r="17" spans="2:16" ht="32" customHeight="1" x14ac:dyDescent="0.25">
      <c r="B17" s="712"/>
      <c r="C17" s="713"/>
      <c r="D17" s="714"/>
      <c r="E17" s="715"/>
      <c r="F17" s="715"/>
      <c r="G17" s="715"/>
      <c r="H17" s="715"/>
      <c r="I17" s="4"/>
      <c r="J17" s="287"/>
      <c r="K17" s="716"/>
      <c r="L17" s="716"/>
      <c r="M17" s="716"/>
      <c r="N17" s="716"/>
      <c r="O17" s="716"/>
      <c r="P17" s="716"/>
    </row>
    <row r="18" spans="2:16" ht="32" customHeight="1" x14ac:dyDescent="0.25">
      <c r="B18" s="712"/>
      <c r="C18" s="713"/>
      <c r="D18" s="714"/>
      <c r="E18" s="715"/>
      <c r="F18" s="715"/>
      <c r="G18" s="715"/>
      <c r="H18" s="715"/>
      <c r="I18" s="4"/>
      <c r="J18" s="287"/>
      <c r="K18" s="716"/>
      <c r="L18" s="716"/>
      <c r="M18" s="716"/>
      <c r="N18" s="716"/>
      <c r="O18" s="716"/>
      <c r="P18" s="716"/>
    </row>
    <row r="19" spans="2:16" ht="32" customHeight="1" x14ac:dyDescent="0.25">
      <c r="B19" s="712"/>
      <c r="C19" s="713"/>
      <c r="D19" s="714"/>
      <c r="E19" s="715"/>
      <c r="F19" s="715"/>
      <c r="G19" s="715"/>
      <c r="H19" s="715"/>
      <c r="I19" s="4"/>
      <c r="J19" s="287"/>
      <c r="K19" s="716"/>
      <c r="L19" s="716"/>
      <c r="M19" s="716"/>
      <c r="N19" s="716"/>
      <c r="O19" s="716"/>
      <c r="P19" s="716"/>
    </row>
    <row r="20" spans="2:16" ht="32" customHeight="1" x14ac:dyDescent="0.25">
      <c r="B20" s="712"/>
      <c r="C20" s="713"/>
      <c r="D20" s="714"/>
      <c r="E20" s="715"/>
      <c r="F20" s="715"/>
      <c r="G20" s="715"/>
      <c r="H20" s="715"/>
      <c r="I20" s="4"/>
      <c r="J20" s="287"/>
      <c r="K20" s="716"/>
      <c r="L20" s="716"/>
      <c r="M20" s="716"/>
      <c r="N20" s="716"/>
      <c r="O20" s="716"/>
      <c r="P20" s="716"/>
    </row>
    <row r="21" spans="2:16" ht="32" customHeight="1" x14ac:dyDescent="0.25">
      <c r="B21" s="712"/>
      <c r="C21" s="713"/>
      <c r="D21" s="714"/>
      <c r="E21" s="715"/>
      <c r="F21" s="715"/>
      <c r="G21" s="715"/>
      <c r="H21" s="715"/>
      <c r="I21" s="4"/>
      <c r="J21" s="287"/>
      <c r="K21" s="716"/>
      <c r="L21" s="716"/>
      <c r="M21" s="716"/>
      <c r="N21" s="716"/>
      <c r="O21" s="716"/>
      <c r="P21" s="716"/>
    </row>
    <row r="22" spans="2:16" ht="32" customHeight="1" x14ac:dyDescent="0.25">
      <c r="B22" s="712"/>
      <c r="C22" s="713"/>
      <c r="D22" s="714"/>
      <c r="E22" s="715"/>
      <c r="F22" s="715"/>
      <c r="G22" s="715"/>
      <c r="H22" s="715"/>
      <c r="I22" s="4"/>
      <c r="J22" s="287"/>
      <c r="K22" s="716"/>
      <c r="L22" s="716"/>
      <c r="M22" s="716"/>
      <c r="N22" s="716"/>
      <c r="O22" s="716"/>
      <c r="P22" s="716"/>
    </row>
    <row r="23" spans="2:16" ht="32" customHeight="1" x14ac:dyDescent="0.25">
      <c r="B23" s="712"/>
      <c r="C23" s="713"/>
      <c r="D23" s="714"/>
      <c r="E23" s="715"/>
      <c r="F23" s="715"/>
      <c r="G23" s="715"/>
      <c r="H23" s="715"/>
      <c r="I23" s="4"/>
      <c r="J23" s="287"/>
      <c r="K23" s="716"/>
      <c r="L23" s="716"/>
      <c r="M23" s="716"/>
      <c r="N23" s="716"/>
      <c r="O23" s="716"/>
      <c r="P23" s="716"/>
    </row>
    <row r="24" spans="2:16" ht="32" customHeight="1" x14ac:dyDescent="0.25">
      <c r="B24" s="712"/>
      <c r="C24" s="713"/>
      <c r="D24" s="714"/>
      <c r="E24" s="715"/>
      <c r="F24" s="715"/>
      <c r="G24" s="715"/>
      <c r="H24" s="715"/>
      <c r="I24" s="4"/>
      <c r="J24" s="287"/>
      <c r="K24" s="716"/>
      <c r="L24" s="716"/>
      <c r="M24" s="716"/>
      <c r="N24" s="716"/>
      <c r="O24" s="716"/>
      <c r="P24" s="716"/>
    </row>
    <row r="25" spans="2:16" ht="32" customHeight="1" x14ac:dyDescent="0.25">
      <c r="B25" s="712"/>
      <c r="C25" s="713"/>
      <c r="D25" s="714"/>
      <c r="E25" s="715"/>
      <c r="F25" s="715"/>
      <c r="G25" s="715"/>
      <c r="H25" s="715"/>
      <c r="I25" s="4"/>
      <c r="J25" s="287"/>
      <c r="K25" s="716"/>
      <c r="L25" s="716"/>
      <c r="M25" s="716"/>
      <c r="N25" s="716"/>
      <c r="O25" s="716"/>
      <c r="P25" s="716"/>
    </row>
    <row r="26" spans="2:16" ht="32" customHeight="1" x14ac:dyDescent="0.25">
      <c r="B26" s="712"/>
      <c r="C26" s="713"/>
      <c r="D26" s="714"/>
      <c r="E26" s="715"/>
      <c r="F26" s="715"/>
      <c r="G26" s="715"/>
      <c r="H26" s="715"/>
      <c r="I26" s="4"/>
      <c r="J26" s="287"/>
      <c r="K26" s="716"/>
      <c r="L26" s="716"/>
      <c r="M26" s="716"/>
      <c r="N26" s="716"/>
      <c r="O26" s="716"/>
      <c r="P26" s="716"/>
    </row>
    <row r="27" spans="2:16" ht="32" customHeight="1" x14ac:dyDescent="0.25">
      <c r="B27" s="712"/>
      <c r="C27" s="713"/>
      <c r="D27" s="714"/>
      <c r="E27" s="715"/>
      <c r="F27" s="715"/>
      <c r="G27" s="715"/>
      <c r="H27" s="715"/>
      <c r="I27" s="4"/>
      <c r="J27" s="287"/>
      <c r="K27" s="716"/>
      <c r="L27" s="716"/>
      <c r="M27" s="716"/>
      <c r="N27" s="716"/>
      <c r="O27" s="716"/>
      <c r="P27" s="716"/>
    </row>
    <row r="28" spans="2:16" ht="32" customHeight="1" x14ac:dyDescent="0.25">
      <c r="B28" s="712"/>
      <c r="C28" s="713"/>
      <c r="D28" s="714"/>
      <c r="E28" s="715"/>
      <c r="F28" s="715"/>
      <c r="G28" s="715"/>
      <c r="H28" s="715"/>
      <c r="I28" s="4"/>
      <c r="J28" s="287"/>
      <c r="K28" s="716"/>
      <c r="L28" s="716"/>
      <c r="M28" s="716"/>
      <c r="N28" s="716"/>
      <c r="O28" s="716"/>
      <c r="P28" s="716"/>
    </row>
    <row r="29" spans="2:16" ht="32.5" customHeight="1" x14ac:dyDescent="0.25">
      <c r="B29" s="712"/>
      <c r="C29" s="713"/>
      <c r="D29" s="714"/>
      <c r="E29" s="715"/>
      <c r="F29" s="715"/>
      <c r="G29" s="715"/>
      <c r="H29" s="715"/>
      <c r="I29" s="4"/>
      <c r="J29" s="287"/>
      <c r="K29" s="716"/>
      <c r="L29" s="716"/>
      <c r="M29" s="716"/>
      <c r="N29" s="716"/>
      <c r="O29" s="716"/>
      <c r="P29" s="716"/>
    </row>
    <row r="30" spans="2:16" ht="32.5" customHeight="1" x14ac:dyDescent="0.25">
      <c r="B30" s="712"/>
      <c r="C30" s="713"/>
      <c r="D30" s="714"/>
      <c r="E30" s="715"/>
      <c r="F30" s="715"/>
      <c r="G30" s="715"/>
      <c r="H30" s="715"/>
      <c r="I30" s="4"/>
      <c r="J30" s="287"/>
      <c r="K30" s="716"/>
      <c r="L30" s="716"/>
      <c r="M30" s="716"/>
      <c r="N30" s="716"/>
      <c r="O30" s="716"/>
      <c r="P30" s="716"/>
    </row>
    <row r="31" spans="2:16" ht="32.5" customHeight="1" x14ac:dyDescent="0.25">
      <c r="B31" s="712"/>
      <c r="C31" s="713"/>
      <c r="D31" s="714"/>
      <c r="E31" s="715"/>
      <c r="F31" s="715"/>
      <c r="G31" s="715"/>
      <c r="H31" s="715"/>
      <c r="I31" s="4"/>
      <c r="J31" s="287"/>
      <c r="K31" s="716"/>
      <c r="L31" s="716"/>
      <c r="M31" s="716"/>
      <c r="N31" s="716"/>
      <c r="O31" s="716"/>
      <c r="P31" s="716"/>
    </row>
    <row r="32" spans="2:16" ht="32.5" customHeight="1" x14ac:dyDescent="0.25">
      <c r="B32" s="712"/>
      <c r="C32" s="713"/>
      <c r="D32" s="714"/>
      <c r="E32" s="715"/>
      <c r="F32" s="715"/>
      <c r="G32" s="715"/>
      <c r="H32" s="715"/>
      <c r="I32" s="4"/>
      <c r="J32" s="287"/>
      <c r="K32" s="716"/>
      <c r="L32" s="716"/>
      <c r="M32" s="716"/>
      <c r="N32" s="716"/>
      <c r="O32" s="716"/>
      <c r="P32" s="716"/>
    </row>
    <row r="33" spans="2:16" ht="32.5" customHeight="1" x14ac:dyDescent="0.25">
      <c r="B33" s="712"/>
      <c r="C33" s="713"/>
      <c r="D33" s="714"/>
      <c r="E33" s="715"/>
      <c r="F33" s="715"/>
      <c r="G33" s="715"/>
      <c r="H33" s="715"/>
      <c r="I33" s="4"/>
      <c r="J33" s="287"/>
      <c r="K33" s="716"/>
      <c r="L33" s="716"/>
      <c r="M33" s="716"/>
      <c r="N33" s="716"/>
      <c r="O33" s="716"/>
      <c r="P33" s="716"/>
    </row>
    <row r="34" spans="2:16" ht="32.5" customHeight="1" x14ac:dyDescent="0.25">
      <c r="B34" s="712"/>
      <c r="C34" s="713"/>
      <c r="D34" s="714"/>
      <c r="E34" s="715"/>
      <c r="F34" s="715"/>
      <c r="G34" s="715"/>
      <c r="H34" s="715"/>
      <c r="I34" s="4"/>
      <c r="J34" s="287"/>
      <c r="K34" s="716"/>
      <c r="L34" s="716"/>
      <c r="M34" s="716"/>
      <c r="N34" s="716"/>
      <c r="O34" s="716"/>
      <c r="P34" s="716"/>
    </row>
    <row r="35" spans="2:16" ht="32.5" customHeight="1" x14ac:dyDescent="0.25">
      <c r="B35" s="712"/>
      <c r="C35" s="713"/>
      <c r="D35" s="714"/>
      <c r="E35" s="715"/>
      <c r="F35" s="715"/>
      <c r="G35" s="715"/>
      <c r="H35" s="715"/>
      <c r="I35" s="4"/>
      <c r="J35" s="287"/>
      <c r="K35" s="716"/>
      <c r="L35" s="716"/>
      <c r="M35" s="716"/>
      <c r="N35" s="716"/>
      <c r="O35" s="716"/>
      <c r="P35" s="716"/>
    </row>
    <row r="36" spans="2:16" ht="32.5" customHeight="1" x14ac:dyDescent="0.25">
      <c r="B36" s="717"/>
      <c r="C36" s="718"/>
      <c r="D36" s="719"/>
      <c r="E36" s="715"/>
      <c r="F36" s="715"/>
      <c r="G36" s="715"/>
      <c r="H36" s="715"/>
      <c r="I36" s="4"/>
      <c r="J36" s="288"/>
      <c r="K36" s="716"/>
      <c r="L36" s="716"/>
      <c r="M36" s="716"/>
      <c r="N36" s="716"/>
      <c r="O36" s="716"/>
      <c r="P36" s="716"/>
    </row>
  </sheetData>
  <mergeCells count="101">
    <mergeCell ref="B25:D25"/>
    <mergeCell ref="E25:H25"/>
    <mergeCell ref="K25:P25"/>
    <mergeCell ref="B28:D28"/>
    <mergeCell ref="E28:H28"/>
    <mergeCell ref="K28:P28"/>
    <mergeCell ref="B26:D26"/>
    <mergeCell ref="E26:H26"/>
    <mergeCell ref="K26:P26"/>
    <mergeCell ref="B27:D27"/>
    <mergeCell ref="E27:H27"/>
    <mergeCell ref="K27:P27"/>
    <mergeCell ref="B22:D22"/>
    <mergeCell ref="E22:H22"/>
    <mergeCell ref="K22:P22"/>
    <mergeCell ref="B23:D23"/>
    <mergeCell ref="E23:H23"/>
    <mergeCell ref="K23:P23"/>
    <mergeCell ref="B24:D24"/>
    <mergeCell ref="E24:H24"/>
    <mergeCell ref="K24:P24"/>
    <mergeCell ref="B19:D19"/>
    <mergeCell ref="E19:H19"/>
    <mergeCell ref="K19:P19"/>
    <mergeCell ref="B20:D20"/>
    <mergeCell ref="E20:H20"/>
    <mergeCell ref="K20:P20"/>
    <mergeCell ref="B21:D21"/>
    <mergeCell ref="E21:H21"/>
    <mergeCell ref="K21:P21"/>
    <mergeCell ref="B16:D16"/>
    <mergeCell ref="E16:H16"/>
    <mergeCell ref="K16:P16"/>
    <mergeCell ref="B17:D17"/>
    <mergeCell ref="E17:H17"/>
    <mergeCell ref="K17:P17"/>
    <mergeCell ref="B18:D18"/>
    <mergeCell ref="E18:H18"/>
    <mergeCell ref="K18:P18"/>
    <mergeCell ref="B13:D13"/>
    <mergeCell ref="E13:H13"/>
    <mergeCell ref="K13:P13"/>
    <mergeCell ref="B14:D14"/>
    <mergeCell ref="E14:H14"/>
    <mergeCell ref="K14:P14"/>
    <mergeCell ref="B15:D15"/>
    <mergeCell ref="E15:H15"/>
    <mergeCell ref="K15:P15"/>
    <mergeCell ref="B10:D10"/>
    <mergeCell ref="E10:H10"/>
    <mergeCell ref="K10:P10"/>
    <mergeCell ref="B11:D11"/>
    <mergeCell ref="E11:H11"/>
    <mergeCell ref="K11:P11"/>
    <mergeCell ref="B12:D12"/>
    <mergeCell ref="E12:H12"/>
    <mergeCell ref="K12:P12"/>
    <mergeCell ref="B7:D7"/>
    <mergeCell ref="E7:H7"/>
    <mergeCell ref="K7:P7"/>
    <mergeCell ref="B8:D8"/>
    <mergeCell ref="E8:H8"/>
    <mergeCell ref="K8:P8"/>
    <mergeCell ref="B9:D9"/>
    <mergeCell ref="E9:H9"/>
    <mergeCell ref="K9:P9"/>
    <mergeCell ref="B4:H4"/>
    <mergeCell ref="J4:P4"/>
    <mergeCell ref="B3:C3"/>
    <mergeCell ref="B2:P2"/>
    <mergeCell ref="B1:P1"/>
    <mergeCell ref="B5:D5"/>
    <mergeCell ref="E5:H5"/>
    <mergeCell ref="K5:P5"/>
    <mergeCell ref="B6:D6"/>
    <mergeCell ref="E6:H6"/>
    <mergeCell ref="K6:P6"/>
    <mergeCell ref="B31:D31"/>
    <mergeCell ref="E31:H31"/>
    <mergeCell ref="K31:P31"/>
    <mergeCell ref="B32:D32"/>
    <mergeCell ref="E32:H32"/>
    <mergeCell ref="K32:P32"/>
    <mergeCell ref="B29:D29"/>
    <mergeCell ref="E29:H29"/>
    <mergeCell ref="K29:P29"/>
    <mergeCell ref="B30:D30"/>
    <mergeCell ref="E30:H30"/>
    <mergeCell ref="K30:P30"/>
    <mergeCell ref="B35:D35"/>
    <mergeCell ref="E35:H35"/>
    <mergeCell ref="K35:P35"/>
    <mergeCell ref="B36:D36"/>
    <mergeCell ref="E36:H36"/>
    <mergeCell ref="K36:P36"/>
    <mergeCell ref="B33:D33"/>
    <mergeCell ref="E33:H33"/>
    <mergeCell ref="K33:P33"/>
    <mergeCell ref="B34:D34"/>
    <mergeCell ref="E34:H34"/>
    <mergeCell ref="K34:P34"/>
  </mergeCells>
  <phoneticPr fontId="13" type="noConversion"/>
  <pageMargins left="0.7" right="0.7" top="0.78740157499999996" bottom="0.78740157499999996" header="0.3" footer="0.3"/>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theme="3"/>
  </sheetPr>
  <dimension ref="B1:G24"/>
  <sheetViews>
    <sheetView showGridLines="0" zoomScale="90" zoomScaleNormal="90" zoomScaleSheetLayoutView="115" workbookViewId="0"/>
  </sheetViews>
  <sheetFormatPr defaultColWidth="9.1796875" defaultRowHeight="13.5" x14ac:dyDescent="0.3"/>
  <cols>
    <col min="1" max="1" width="5.90625" style="37" customWidth="1"/>
    <col min="2" max="2" width="17.54296875" style="37" customWidth="1"/>
    <col min="3" max="3" width="20.453125" style="37" bestFit="1" customWidth="1"/>
    <col min="4" max="4" width="18.1796875" style="37" customWidth="1"/>
    <col min="5" max="5" width="25.7265625" style="37" customWidth="1"/>
    <col min="6" max="6" width="13.453125" style="37" bestFit="1" customWidth="1"/>
    <col min="7" max="7" width="15" style="37" bestFit="1" customWidth="1"/>
    <col min="8" max="8" width="5.08984375" style="37" customWidth="1"/>
    <col min="9" max="16384" width="9.1796875" style="37"/>
  </cols>
  <sheetData>
    <row r="1" spans="2:7" ht="29.5" customHeight="1" x14ac:dyDescent="0.3">
      <c r="B1" s="443" t="s">
        <v>366</v>
      </c>
      <c r="C1" s="443"/>
      <c r="D1" s="443"/>
      <c r="E1" s="443"/>
      <c r="F1" s="443"/>
      <c r="G1" s="443"/>
    </row>
    <row r="2" spans="2:7" ht="29.5" customHeight="1" x14ac:dyDescent="0.3">
      <c r="B2" s="444" t="str">
        <f>ProjectName</f>
        <v>My project name</v>
      </c>
      <c r="C2" s="444"/>
      <c r="D2" s="444"/>
      <c r="E2" s="444"/>
      <c r="F2" s="444"/>
      <c r="G2" s="444"/>
    </row>
    <row r="3" spans="2:7" ht="13.5" customHeight="1" x14ac:dyDescent="0.3"/>
    <row r="4" spans="2:7" ht="34" customHeight="1" x14ac:dyDescent="0.3">
      <c r="B4" s="87" t="s">
        <v>283</v>
      </c>
      <c r="C4" s="87" t="s">
        <v>284</v>
      </c>
      <c r="D4" s="88" t="s">
        <v>296</v>
      </c>
      <c r="E4" s="88" t="s">
        <v>297</v>
      </c>
      <c r="F4" s="88" t="s">
        <v>298</v>
      </c>
      <c r="G4" s="88" t="s">
        <v>299</v>
      </c>
    </row>
    <row r="5" spans="2:7" x14ac:dyDescent="0.3">
      <c r="B5" s="135" t="str">
        <f>IF('Stakeholder planning'!B5&lt;&gt;"",'Stakeholder planning'!B5,"")</f>
        <v>Franz Berger</v>
      </c>
      <c r="C5" s="135" t="str">
        <f>IF('Stakeholder planning'!C5&lt;&gt;"",'Stakeholder planning'!C5,"")</f>
        <v>VP Ops</v>
      </c>
      <c r="D5" s="136"/>
      <c r="E5" s="136"/>
      <c r="F5" s="136"/>
      <c r="G5" s="136"/>
    </row>
    <row r="6" spans="2:7" x14ac:dyDescent="0.3">
      <c r="B6" s="135" t="str">
        <f>IF('Stakeholder planning'!B6&lt;&gt;"",'Stakeholder planning'!B6,"")</f>
        <v>Michael Schmidt</v>
      </c>
      <c r="C6" s="135" t="str">
        <f>IF('Stakeholder planning'!C6&lt;&gt;"",'Stakeholder planning'!C6,"")</f>
        <v>MBB</v>
      </c>
      <c r="D6" s="136"/>
      <c r="E6" s="136"/>
      <c r="F6" s="136"/>
      <c r="G6" s="136"/>
    </row>
    <row r="7" spans="2:7" ht="23" x14ac:dyDescent="0.3">
      <c r="B7" s="135" t="str">
        <f>IF('Stakeholder planning'!B7&lt;&gt;"",'Stakeholder planning'!B7,"")</f>
        <v>Daniela Maurer</v>
      </c>
      <c r="C7" s="135" t="str">
        <f>IF('Stakeholder planning'!C7&lt;&gt;"",'Stakeholder planning'!C7,"")</f>
        <v>Shift leader</v>
      </c>
      <c r="D7" s="136" t="s">
        <v>300</v>
      </c>
      <c r="E7" s="136" t="s">
        <v>301</v>
      </c>
      <c r="F7" s="136" t="s">
        <v>302</v>
      </c>
      <c r="G7" s="136" t="s">
        <v>303</v>
      </c>
    </row>
    <row r="8" spans="2:7" ht="23" x14ac:dyDescent="0.3">
      <c r="B8" s="135" t="str">
        <f>IF('Stakeholder planning'!B8&lt;&gt;"",'Stakeholder planning'!B8,"")</f>
        <v>Silvia Müller</v>
      </c>
      <c r="C8" s="135" t="str">
        <f>IF('Stakeholder planning'!C8&lt;&gt;"",'Stakeholder planning'!C8,"")</f>
        <v>Process Customer</v>
      </c>
      <c r="D8" s="136" t="s">
        <v>304</v>
      </c>
      <c r="E8" s="136" t="s">
        <v>305</v>
      </c>
      <c r="F8" s="136" t="s">
        <v>306</v>
      </c>
      <c r="G8" s="136" t="s">
        <v>307</v>
      </c>
    </row>
    <row r="9" spans="2:7" ht="23" x14ac:dyDescent="0.3">
      <c r="B9" s="135" t="str">
        <f>IF('Stakeholder planning'!B9&lt;&gt;"",'Stakeholder planning'!B9,"")</f>
        <v>Bernd Werner</v>
      </c>
      <c r="C9" s="135" t="str">
        <f>IF('Stakeholder planning'!C9&lt;&gt;"",'Stakeholder planning'!C9,"")</f>
        <v>Operator</v>
      </c>
      <c r="D9" s="136" t="s">
        <v>308</v>
      </c>
      <c r="E9" s="136" t="s">
        <v>309</v>
      </c>
      <c r="F9" s="136" t="s">
        <v>310</v>
      </c>
      <c r="G9" s="136" t="s">
        <v>311</v>
      </c>
    </row>
    <row r="10" spans="2:7" x14ac:dyDescent="0.3">
      <c r="B10" s="135" t="str">
        <f>IF('Stakeholder planning'!B10&lt;&gt;"",'Stakeholder planning'!B10,"")</f>
        <v/>
      </c>
      <c r="C10" s="135" t="str">
        <f>IF('Stakeholder planning'!C10&lt;&gt;"",'Stakeholder planning'!C10,"")</f>
        <v/>
      </c>
      <c r="D10" s="136"/>
      <c r="E10" s="136"/>
      <c r="F10" s="136"/>
      <c r="G10" s="136"/>
    </row>
    <row r="11" spans="2:7" x14ac:dyDescent="0.3">
      <c r="B11" s="135" t="str">
        <f>IF('Stakeholder planning'!B11&lt;&gt;"",'Stakeholder planning'!B11,"")</f>
        <v/>
      </c>
      <c r="C11" s="135" t="str">
        <f>IF('Stakeholder planning'!C11&lt;&gt;"",'Stakeholder planning'!C11,"")</f>
        <v/>
      </c>
      <c r="D11" s="136"/>
      <c r="E11" s="136"/>
      <c r="F11" s="136"/>
      <c r="G11" s="136"/>
    </row>
    <row r="12" spans="2:7" x14ac:dyDescent="0.3">
      <c r="B12" s="135" t="str">
        <f>IF('Stakeholder planning'!B12&lt;&gt;"",'Stakeholder planning'!B12,"")</f>
        <v/>
      </c>
      <c r="C12" s="135" t="str">
        <f>IF('Stakeholder planning'!C12&lt;&gt;"",'Stakeholder planning'!C12,"")</f>
        <v/>
      </c>
      <c r="D12" s="136"/>
      <c r="E12" s="136"/>
      <c r="F12" s="136"/>
      <c r="G12" s="136"/>
    </row>
    <row r="13" spans="2:7" x14ac:dyDescent="0.3">
      <c r="B13" s="135" t="str">
        <f>IF('Stakeholder planning'!B13&lt;&gt;"",'Stakeholder planning'!B13,"")</f>
        <v/>
      </c>
      <c r="C13" s="135" t="str">
        <f>IF('Stakeholder planning'!C13&lt;&gt;"",'Stakeholder planning'!C13,"")</f>
        <v/>
      </c>
      <c r="D13" s="136"/>
      <c r="E13" s="136"/>
      <c r="F13" s="136"/>
      <c r="G13" s="136"/>
    </row>
    <row r="14" spans="2:7" x14ac:dyDescent="0.3">
      <c r="B14" s="135" t="str">
        <f>IF('Stakeholder planning'!B14&lt;&gt;"",'Stakeholder planning'!B14,"")</f>
        <v/>
      </c>
      <c r="C14" s="135" t="str">
        <f>IF('Stakeholder planning'!C14&lt;&gt;"",'Stakeholder planning'!C14,"")</f>
        <v/>
      </c>
      <c r="D14" s="136"/>
      <c r="E14" s="136"/>
      <c r="F14" s="136"/>
      <c r="G14" s="136"/>
    </row>
    <row r="15" spans="2:7" x14ac:dyDescent="0.3">
      <c r="B15" s="135" t="str">
        <f>IF('Stakeholder planning'!B15&lt;&gt;"",'Stakeholder planning'!B15,"")</f>
        <v/>
      </c>
      <c r="C15" s="135" t="str">
        <f>IF('Stakeholder planning'!C15&lt;&gt;"",'Stakeholder planning'!C15,"")</f>
        <v/>
      </c>
      <c r="D15" s="136"/>
      <c r="E15" s="136"/>
      <c r="F15" s="136"/>
      <c r="G15" s="136"/>
    </row>
    <row r="16" spans="2:7" x14ac:dyDescent="0.3">
      <c r="B16" s="135" t="str">
        <f>IF('Stakeholder planning'!B16&lt;&gt;"",'Stakeholder planning'!B16,"")</f>
        <v/>
      </c>
      <c r="C16" s="135" t="str">
        <f>IF('Stakeholder planning'!C16&lt;&gt;"",'Stakeholder planning'!C16,"")</f>
        <v/>
      </c>
      <c r="D16" s="136"/>
      <c r="E16" s="136"/>
      <c r="F16" s="136"/>
      <c r="G16" s="136"/>
    </row>
    <row r="17" spans="2:7" x14ac:dyDescent="0.3">
      <c r="B17" s="135" t="str">
        <f>IF('Stakeholder planning'!B17&lt;&gt;"",'Stakeholder planning'!B17,"")</f>
        <v/>
      </c>
      <c r="C17" s="135" t="str">
        <f>IF('Stakeholder planning'!C17&lt;&gt;"",'Stakeholder planning'!C17,"")</f>
        <v/>
      </c>
      <c r="D17" s="136"/>
      <c r="E17" s="136"/>
      <c r="F17" s="136"/>
      <c r="G17" s="136"/>
    </row>
    <row r="18" spans="2:7" x14ac:dyDescent="0.3">
      <c r="B18" s="135" t="str">
        <f>IF('Stakeholder planning'!B18&lt;&gt;"",'Stakeholder planning'!B18,"")</f>
        <v/>
      </c>
      <c r="C18" s="135" t="str">
        <f>IF('Stakeholder planning'!C18&lt;&gt;"",'Stakeholder planning'!C18,"")</f>
        <v/>
      </c>
      <c r="D18" s="136"/>
      <c r="E18" s="136"/>
      <c r="F18" s="136"/>
      <c r="G18" s="136"/>
    </row>
    <row r="19" spans="2:7" x14ac:dyDescent="0.3">
      <c r="B19" s="135" t="str">
        <f>IF('Stakeholder planning'!B19&lt;&gt;"",'Stakeholder planning'!B19,"")</f>
        <v/>
      </c>
      <c r="C19" s="135" t="str">
        <f>IF('Stakeholder planning'!C19&lt;&gt;"",'Stakeholder planning'!C19,"")</f>
        <v/>
      </c>
      <c r="D19" s="136"/>
      <c r="E19" s="136"/>
      <c r="F19" s="136"/>
      <c r="G19" s="136"/>
    </row>
    <row r="20" spans="2:7" x14ac:dyDescent="0.3">
      <c r="B20" s="135" t="str">
        <f>IF('Stakeholder planning'!B20&lt;&gt;"",'Stakeholder planning'!B20,"")</f>
        <v/>
      </c>
      <c r="C20" s="135" t="str">
        <f>IF('Stakeholder planning'!C20&lt;&gt;"",'Stakeholder planning'!C20,"")</f>
        <v/>
      </c>
      <c r="D20" s="136"/>
      <c r="E20" s="136"/>
      <c r="F20" s="136"/>
      <c r="G20" s="136"/>
    </row>
    <row r="21" spans="2:7" x14ac:dyDescent="0.3">
      <c r="B21" s="135" t="str">
        <f>IF('Stakeholder planning'!B21&lt;&gt;"",'Stakeholder planning'!B21,"")</f>
        <v/>
      </c>
      <c r="C21" s="135" t="str">
        <f>IF('Stakeholder planning'!C21&lt;&gt;"",'Stakeholder planning'!C21,"")</f>
        <v/>
      </c>
      <c r="D21" s="136"/>
      <c r="E21" s="136"/>
      <c r="F21" s="136"/>
      <c r="G21" s="136"/>
    </row>
    <row r="22" spans="2:7" x14ac:dyDescent="0.3">
      <c r="B22" s="135" t="str">
        <f>IF('Stakeholder planning'!B22&lt;&gt;"",'Stakeholder planning'!B22,"")</f>
        <v/>
      </c>
      <c r="C22" s="135" t="str">
        <f>IF('Stakeholder planning'!C22&lt;&gt;"",'Stakeholder planning'!C22,"")</f>
        <v/>
      </c>
      <c r="D22" s="136"/>
      <c r="E22" s="136"/>
      <c r="F22" s="136"/>
      <c r="G22" s="136"/>
    </row>
    <row r="23" spans="2:7" x14ac:dyDescent="0.3">
      <c r="B23" s="135" t="str">
        <f>IF('Stakeholder planning'!B23&lt;&gt;"",'Stakeholder planning'!B23,"")</f>
        <v/>
      </c>
      <c r="C23" s="135" t="str">
        <f>IF('Stakeholder planning'!C23&lt;&gt;"",'Stakeholder planning'!C23,"")</f>
        <v/>
      </c>
      <c r="D23" s="136"/>
      <c r="E23" s="136"/>
      <c r="F23" s="136"/>
      <c r="G23" s="136"/>
    </row>
    <row r="24" spans="2:7" x14ac:dyDescent="0.3">
      <c r="B24" s="135" t="str">
        <f>IF('Stakeholder planning'!B24&lt;&gt;"",'Stakeholder planning'!B24,"")</f>
        <v/>
      </c>
      <c r="C24" s="135" t="str">
        <f>IF('Stakeholder planning'!C24&lt;&gt;"",'Stakeholder planning'!C24,"")</f>
        <v/>
      </c>
      <c r="D24" s="136"/>
      <c r="E24" s="136"/>
      <c r="F24" s="136"/>
      <c r="G24" s="136"/>
    </row>
  </sheetData>
  <mergeCells count="2">
    <mergeCell ref="B1:G1"/>
    <mergeCell ref="B2:G2"/>
  </mergeCells>
  <phoneticPr fontId="10" type="noConversion"/>
  <pageMargins left="0.75" right="0.75" top="1" bottom="1" header="0.5" footer="0.5"/>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3"/>
    <pageSetUpPr fitToPage="1"/>
  </sheetPr>
  <dimension ref="A1:H28"/>
  <sheetViews>
    <sheetView showGridLines="0" zoomScale="90" zoomScaleNormal="90" zoomScalePageLayoutView="40" workbookViewId="0">
      <selection activeCell="E23" sqref="E23"/>
    </sheetView>
  </sheetViews>
  <sheetFormatPr defaultColWidth="9.1796875" defaultRowHeight="10" x14ac:dyDescent="0.2"/>
  <cols>
    <col min="1" max="1" width="5.90625" style="235" customWidth="1"/>
    <col min="2" max="2" width="5.7265625" style="235" customWidth="1"/>
    <col min="3" max="3" width="28.90625" style="236" customWidth="1"/>
    <col min="4" max="4" width="14.90625" style="235" customWidth="1"/>
    <col min="5" max="5" width="20.7265625" style="235" customWidth="1"/>
    <col min="6" max="6" width="17" style="235" customWidth="1"/>
    <col min="7" max="7" width="44.36328125" style="236" customWidth="1"/>
    <col min="8" max="16384" width="9.1796875" style="235"/>
  </cols>
  <sheetData>
    <row r="1" spans="1:8" ht="29.5" customHeight="1" x14ac:dyDescent="0.2">
      <c r="B1" s="446" t="s">
        <v>376</v>
      </c>
      <c r="C1" s="446"/>
      <c r="D1" s="446"/>
      <c r="E1" s="446"/>
      <c r="F1" s="446"/>
      <c r="G1" s="446"/>
      <c r="H1" s="446"/>
    </row>
    <row r="2" spans="1:8" ht="29.5" customHeight="1" x14ac:dyDescent="0.2">
      <c r="B2" s="445" t="str">
        <f>ProjectName</f>
        <v>My project name</v>
      </c>
      <c r="C2" s="445"/>
      <c r="D2" s="445"/>
      <c r="E2" s="445"/>
      <c r="F2" s="445"/>
      <c r="G2" s="445"/>
      <c r="H2" s="445"/>
    </row>
    <row r="3" spans="1:8" ht="9" customHeight="1" x14ac:dyDescent="0.2"/>
    <row r="4" spans="1:8" ht="14.5" customHeight="1" x14ac:dyDescent="0.3">
      <c r="B4" s="240"/>
      <c r="C4" s="241" t="s">
        <v>346</v>
      </c>
      <c r="D4" s="240" t="s">
        <v>345</v>
      </c>
      <c r="E4" s="240" t="s">
        <v>348</v>
      </c>
      <c r="F4" s="240" t="s">
        <v>349</v>
      </c>
      <c r="G4" s="241" t="s">
        <v>347</v>
      </c>
      <c r="H4" s="240"/>
    </row>
    <row r="5" spans="1:8" s="237" customFormat="1" ht="22.5" customHeight="1" x14ac:dyDescent="0.3">
      <c r="A5" s="254"/>
      <c r="B5" s="253" t="s">
        <v>340</v>
      </c>
      <c r="C5" s="243" t="s">
        <v>341</v>
      </c>
      <c r="D5" s="242" t="s">
        <v>266</v>
      </c>
      <c r="E5" s="242" t="s">
        <v>342</v>
      </c>
      <c r="F5" s="242" t="s">
        <v>343</v>
      </c>
      <c r="G5" s="243" t="s">
        <v>344</v>
      </c>
      <c r="H5" s="242" t="s">
        <v>10</v>
      </c>
    </row>
    <row r="6" spans="1:8" ht="20.25" customHeight="1" x14ac:dyDescent="0.2">
      <c r="B6" s="244"/>
      <c r="C6" s="245"/>
      <c r="D6" s="246"/>
      <c r="E6" s="246"/>
      <c r="F6" s="246"/>
      <c r="G6" s="245"/>
      <c r="H6" s="244"/>
    </row>
    <row r="7" spans="1:8" s="238" customFormat="1" ht="20.25" customHeight="1" x14ac:dyDescent="0.2">
      <c r="B7" s="244"/>
      <c r="C7" s="247"/>
      <c r="D7" s="248"/>
      <c r="E7" s="248"/>
      <c r="F7" s="246"/>
      <c r="G7" s="247"/>
      <c r="H7" s="249"/>
    </row>
    <row r="8" spans="1:8" s="239" customFormat="1" ht="20.25" customHeight="1" x14ac:dyDescent="0.2">
      <c r="B8" s="244"/>
      <c r="C8" s="247"/>
      <c r="D8" s="248"/>
      <c r="E8" s="248"/>
      <c r="F8" s="246"/>
      <c r="G8" s="247"/>
      <c r="H8" s="249"/>
    </row>
    <row r="9" spans="1:8" s="239" customFormat="1" ht="20.25" customHeight="1" x14ac:dyDescent="0.2">
      <c r="B9" s="244"/>
      <c r="C9" s="247"/>
      <c r="D9" s="248"/>
      <c r="E9" s="248"/>
      <c r="F9" s="246"/>
      <c r="G9" s="247"/>
      <c r="H9" s="249"/>
    </row>
    <row r="10" spans="1:8" s="239" customFormat="1" ht="20.25" customHeight="1" x14ac:dyDescent="0.2">
      <c r="B10" s="244"/>
      <c r="C10" s="247"/>
      <c r="D10" s="248"/>
      <c r="E10" s="248"/>
      <c r="F10" s="248"/>
      <c r="G10" s="250"/>
      <c r="H10" s="249"/>
    </row>
    <row r="11" spans="1:8" s="238" customFormat="1" ht="20.25" customHeight="1" x14ac:dyDescent="0.2">
      <c r="B11" s="244"/>
      <c r="C11" s="247"/>
      <c r="D11" s="248"/>
      <c r="E11" s="248"/>
      <c r="F11" s="248"/>
      <c r="G11" s="247"/>
      <c r="H11" s="249"/>
    </row>
    <row r="12" spans="1:8" s="239" customFormat="1" ht="20.25" customHeight="1" x14ac:dyDescent="0.2">
      <c r="B12" s="249"/>
      <c r="C12" s="247"/>
      <c r="D12" s="248"/>
      <c r="E12" s="248"/>
      <c r="F12" s="248"/>
      <c r="G12" s="247"/>
      <c r="H12" s="249"/>
    </row>
    <row r="13" spans="1:8" s="239" customFormat="1" ht="20.25" customHeight="1" x14ac:dyDescent="0.2">
      <c r="B13" s="244"/>
      <c r="C13" s="245"/>
      <c r="D13" s="246"/>
      <c r="E13" s="246"/>
      <c r="F13" s="246"/>
      <c r="G13" s="251"/>
      <c r="H13" s="244"/>
    </row>
    <row r="14" spans="1:8" ht="20.25" customHeight="1" x14ac:dyDescent="0.2">
      <c r="B14" s="244"/>
      <c r="C14" s="245"/>
      <c r="D14" s="246"/>
      <c r="E14" s="246"/>
      <c r="F14" s="246"/>
      <c r="G14" s="251"/>
      <c r="H14" s="244"/>
    </row>
    <row r="15" spans="1:8" s="239" customFormat="1" ht="20.25" customHeight="1" x14ac:dyDescent="0.2">
      <c r="B15" s="244"/>
      <c r="C15" s="247"/>
      <c r="D15" s="248"/>
      <c r="E15" s="248"/>
      <c r="F15" s="246"/>
      <c r="G15" s="252"/>
      <c r="H15" s="249"/>
    </row>
    <row r="16" spans="1:8" s="239" customFormat="1" ht="20.25" customHeight="1" x14ac:dyDescent="0.2">
      <c r="B16" s="244"/>
      <c r="C16" s="247"/>
      <c r="D16" s="248"/>
      <c r="E16" s="248"/>
      <c r="F16" s="246"/>
      <c r="G16" s="247"/>
      <c r="H16" s="249"/>
    </row>
    <row r="17" spans="2:8" s="239" customFormat="1" ht="20.25" customHeight="1" x14ac:dyDescent="0.2">
      <c r="B17" s="244"/>
      <c r="C17" s="247"/>
      <c r="D17" s="248"/>
      <c r="E17" s="248"/>
      <c r="F17" s="246"/>
      <c r="G17" s="247"/>
      <c r="H17" s="249"/>
    </row>
    <row r="18" spans="2:8" ht="20.25" customHeight="1" x14ac:dyDescent="0.2">
      <c r="B18" s="244"/>
      <c r="C18" s="247"/>
      <c r="D18" s="248"/>
      <c r="E18" s="248"/>
      <c r="F18" s="246"/>
      <c r="G18" s="247"/>
      <c r="H18" s="249"/>
    </row>
    <row r="19" spans="2:8" ht="20.25" customHeight="1" x14ac:dyDescent="0.2">
      <c r="B19" s="244"/>
      <c r="C19" s="247"/>
      <c r="D19" s="248"/>
      <c r="E19" s="248"/>
      <c r="F19" s="246"/>
      <c r="G19" s="247"/>
      <c r="H19" s="249"/>
    </row>
    <row r="20" spans="2:8" ht="20.25" customHeight="1" x14ac:dyDescent="0.2">
      <c r="B20" s="244"/>
      <c r="C20" s="247"/>
      <c r="D20" s="248"/>
      <c r="E20" s="248"/>
      <c r="F20" s="246"/>
      <c r="G20" s="247"/>
      <c r="H20" s="249"/>
    </row>
    <row r="21" spans="2:8" ht="20.25" customHeight="1" x14ac:dyDescent="0.2">
      <c r="B21" s="244"/>
      <c r="C21" s="247"/>
      <c r="D21" s="248"/>
      <c r="E21" s="248"/>
      <c r="F21" s="246"/>
      <c r="G21" s="247"/>
      <c r="H21" s="249"/>
    </row>
    <row r="22" spans="2:8" ht="20.25" customHeight="1" x14ac:dyDescent="0.2">
      <c r="B22" s="244"/>
      <c r="C22" s="247"/>
      <c r="D22" s="248"/>
      <c r="E22" s="248"/>
      <c r="F22" s="246"/>
      <c r="G22" s="247"/>
      <c r="H22" s="249"/>
    </row>
    <row r="23" spans="2:8" ht="20.25" customHeight="1" x14ac:dyDescent="0.2">
      <c r="B23" s="244"/>
      <c r="C23" s="247"/>
      <c r="D23" s="248"/>
      <c r="E23" s="248"/>
      <c r="F23" s="246"/>
      <c r="G23" s="247"/>
      <c r="H23" s="249"/>
    </row>
    <row r="24" spans="2:8" ht="20.25" customHeight="1" x14ac:dyDescent="0.2"/>
    <row r="25" spans="2:8" ht="20.25" customHeight="1" x14ac:dyDescent="0.2"/>
    <row r="26" spans="2:8" ht="20.25" customHeight="1" x14ac:dyDescent="0.2"/>
    <row r="27" spans="2:8" ht="20.25" customHeight="1" x14ac:dyDescent="0.2"/>
    <row r="28" spans="2:8" ht="20.25" customHeight="1" x14ac:dyDescent="0.2"/>
  </sheetData>
  <mergeCells count="2">
    <mergeCell ref="B2:H2"/>
    <mergeCell ref="B1:H1"/>
  </mergeCells>
  <phoneticPr fontId="3" type="noConversion"/>
  <pageMargins left="0.75" right="0.75" top="1" bottom="1" header="0.5" footer="0.5"/>
  <pageSetup paperSize="9" scale="88" orientation="landscape" horizontalDpi="4294967293" verticalDpi="96"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tabColor theme="2"/>
  </sheetPr>
  <dimension ref="A1:F27"/>
  <sheetViews>
    <sheetView showGridLines="0" zoomScale="90" zoomScaleNormal="90" workbookViewId="0">
      <pane xSplit="1" ySplit="5" topLeftCell="B8" activePane="bottomRight" state="frozen"/>
      <selection pane="topRight" activeCell="B1" sqref="B1"/>
      <selection pane="bottomLeft" activeCell="A6" sqref="A6"/>
      <selection pane="bottomRight" activeCell="G1" sqref="G1"/>
    </sheetView>
  </sheetViews>
  <sheetFormatPr defaultColWidth="11.453125" defaultRowHeight="13.5" x14ac:dyDescent="0.25"/>
  <cols>
    <col min="1" max="1" width="5.90625" style="1" customWidth="1"/>
    <col min="2" max="2" width="47.453125" style="1" bestFit="1" customWidth="1"/>
    <col min="3" max="3" width="1.453125" style="1" customWidth="1"/>
    <col min="4" max="4" width="49.54296875" style="1" customWidth="1"/>
    <col min="5" max="5" width="1.54296875" style="1" customWidth="1"/>
    <col min="6" max="6" width="54.81640625" style="1" customWidth="1"/>
    <col min="7" max="7" width="4.81640625" style="1" customWidth="1"/>
    <col min="8" max="16384" width="11.453125" style="1"/>
  </cols>
  <sheetData>
    <row r="1" spans="1:6" ht="29.5" customHeight="1" x14ac:dyDescent="0.25">
      <c r="B1" s="448" t="s">
        <v>8</v>
      </c>
      <c r="C1" s="448"/>
      <c r="D1" s="448"/>
      <c r="E1" s="448"/>
      <c r="F1" s="448"/>
    </row>
    <row r="2" spans="1:6" ht="29.5" customHeight="1" x14ac:dyDescent="0.25">
      <c r="A2" s="16"/>
      <c r="B2" s="447" t="str">
        <f>ProjectName</f>
        <v>My project name</v>
      </c>
      <c r="C2" s="447"/>
      <c r="D2" s="447"/>
      <c r="E2" s="447"/>
      <c r="F2" s="447"/>
    </row>
    <row r="3" spans="1:6" ht="11.5" customHeight="1" x14ac:dyDescent="0.25">
      <c r="A3" s="39"/>
      <c r="B3" s="5"/>
      <c r="C3" s="5"/>
      <c r="D3" s="5"/>
      <c r="E3" s="5"/>
      <c r="F3" s="5"/>
    </row>
    <row r="4" spans="1:6" ht="45.5" customHeight="1" x14ac:dyDescent="0.25">
      <c r="A4" s="26"/>
      <c r="B4" s="74" t="s">
        <v>6</v>
      </c>
      <c r="C4" s="73"/>
      <c r="D4" s="75" t="s">
        <v>7</v>
      </c>
      <c r="E4" s="76"/>
      <c r="F4" s="75" t="s">
        <v>9</v>
      </c>
    </row>
    <row r="5" spans="1:6" x14ac:dyDescent="0.25">
      <c r="A5" s="26"/>
      <c r="B5" s="26"/>
      <c r="C5" s="26"/>
      <c r="D5" s="26"/>
      <c r="E5" s="26"/>
      <c r="F5" s="26"/>
    </row>
    <row r="6" spans="1:6" ht="15" customHeight="1" x14ac:dyDescent="0.25">
      <c r="A6" s="26"/>
      <c r="B6" s="152"/>
      <c r="C6" s="43"/>
      <c r="D6" s="152"/>
      <c r="E6" s="43"/>
      <c r="F6" s="152"/>
    </row>
    <row r="7" spans="1:6" ht="15" customHeight="1" x14ac:dyDescent="0.25">
      <c r="A7" s="26"/>
      <c r="B7" s="108"/>
      <c r="C7" s="43"/>
      <c r="D7" s="108"/>
      <c r="E7" s="43"/>
      <c r="F7" s="108"/>
    </row>
    <row r="8" spans="1:6" ht="15" customHeight="1" x14ac:dyDescent="0.25">
      <c r="A8" s="26"/>
      <c r="B8" s="108"/>
      <c r="C8" s="43"/>
      <c r="D8" s="108"/>
      <c r="E8" s="43"/>
      <c r="F8" s="108"/>
    </row>
    <row r="9" spans="1:6" ht="15" customHeight="1" x14ac:dyDescent="0.25">
      <c r="A9" s="26"/>
      <c r="B9" s="108"/>
      <c r="C9" s="43"/>
      <c r="D9" s="108"/>
      <c r="E9" s="43"/>
      <c r="F9" s="108"/>
    </row>
    <row r="10" spans="1:6" ht="15" customHeight="1" x14ac:dyDescent="0.25">
      <c r="A10" s="26"/>
      <c r="B10" s="108"/>
      <c r="C10" s="43"/>
      <c r="D10" s="108"/>
      <c r="E10" s="43"/>
      <c r="F10" s="108"/>
    </row>
    <row r="11" spans="1:6" ht="15" customHeight="1" x14ac:dyDescent="0.25">
      <c r="A11" s="26"/>
      <c r="B11" s="108"/>
      <c r="C11" s="43"/>
      <c r="D11" s="108"/>
      <c r="E11" s="43"/>
      <c r="F11" s="108"/>
    </row>
    <row r="12" spans="1:6" ht="15" customHeight="1" x14ac:dyDescent="0.25">
      <c r="A12" s="26"/>
      <c r="B12" s="108"/>
      <c r="C12" s="43"/>
      <c r="D12" s="108"/>
      <c r="E12" s="43"/>
      <c r="F12" s="108"/>
    </row>
    <row r="13" spans="1:6" ht="15" customHeight="1" x14ac:dyDescent="0.25">
      <c r="A13" s="26"/>
      <c r="B13" s="108"/>
      <c r="C13" s="43"/>
      <c r="D13" s="108"/>
      <c r="E13" s="43"/>
      <c r="F13" s="108"/>
    </row>
    <row r="14" spans="1:6" ht="15" customHeight="1" x14ac:dyDescent="0.25">
      <c r="A14" s="26"/>
      <c r="B14" s="108"/>
      <c r="C14" s="43"/>
      <c r="D14" s="108"/>
      <c r="E14" s="43"/>
      <c r="F14" s="108"/>
    </row>
    <row r="15" spans="1:6" ht="15" customHeight="1" x14ac:dyDescent="0.25">
      <c r="A15" s="26"/>
      <c r="B15" s="108"/>
      <c r="C15" s="43"/>
      <c r="D15" s="108"/>
      <c r="E15" s="43"/>
      <c r="F15" s="108"/>
    </row>
    <row r="16" spans="1:6" ht="15" customHeight="1" x14ac:dyDescent="0.25">
      <c r="A16" s="26"/>
      <c r="B16" s="108"/>
      <c r="C16" s="43"/>
      <c r="D16" s="108"/>
      <c r="E16" s="43"/>
      <c r="F16" s="108"/>
    </row>
    <row r="17" spans="2:6" ht="15" customHeight="1" x14ac:dyDescent="0.25">
      <c r="B17" s="152"/>
      <c r="C17" s="43"/>
      <c r="D17" s="152"/>
      <c r="E17" s="43"/>
      <c r="F17" s="152"/>
    </row>
    <row r="18" spans="2:6" ht="15" customHeight="1" x14ac:dyDescent="0.25">
      <c r="B18" s="152"/>
      <c r="C18" s="43"/>
      <c r="D18" s="152"/>
      <c r="E18" s="43"/>
      <c r="F18" s="152"/>
    </row>
    <row r="19" spans="2:6" ht="15" customHeight="1" x14ac:dyDescent="0.25">
      <c r="B19" s="152"/>
      <c r="C19" s="43"/>
      <c r="D19" s="152"/>
      <c r="E19" s="43"/>
      <c r="F19" s="152"/>
    </row>
    <row r="20" spans="2:6" ht="15" customHeight="1" x14ac:dyDescent="0.25">
      <c r="B20" s="152"/>
      <c r="C20" s="43"/>
      <c r="D20" s="152"/>
      <c r="E20" s="43"/>
      <c r="F20" s="152"/>
    </row>
    <row r="21" spans="2:6" ht="15" customHeight="1" x14ac:dyDescent="0.25">
      <c r="B21" s="152"/>
      <c r="C21" s="43"/>
      <c r="D21" s="152"/>
      <c r="E21" s="43"/>
      <c r="F21" s="152"/>
    </row>
    <row r="22" spans="2:6" ht="15" customHeight="1" x14ac:dyDescent="0.25">
      <c r="B22" s="152"/>
      <c r="C22" s="43"/>
      <c r="D22" s="152"/>
      <c r="E22" s="43"/>
      <c r="F22" s="152"/>
    </row>
    <row r="23" spans="2:6" ht="15" customHeight="1" x14ac:dyDescent="0.25">
      <c r="B23" s="152"/>
      <c r="C23" s="43"/>
      <c r="D23" s="152"/>
      <c r="E23" s="43"/>
      <c r="F23" s="152"/>
    </row>
    <row r="24" spans="2:6" ht="15" customHeight="1" x14ac:dyDescent="0.25">
      <c r="B24" s="152"/>
      <c r="C24" s="43"/>
      <c r="D24" s="152"/>
      <c r="E24" s="43"/>
      <c r="F24" s="152"/>
    </row>
    <row r="25" spans="2:6" ht="15" customHeight="1" x14ac:dyDescent="0.25">
      <c r="B25" s="152"/>
      <c r="C25" s="43"/>
      <c r="D25" s="152"/>
      <c r="E25" s="43"/>
      <c r="F25" s="152"/>
    </row>
    <row r="26" spans="2:6" ht="15" customHeight="1" x14ac:dyDescent="0.25">
      <c r="B26" s="152"/>
      <c r="C26" s="43"/>
      <c r="D26" s="152"/>
      <c r="E26" s="43"/>
      <c r="F26" s="152"/>
    </row>
    <row r="27" spans="2:6" ht="22.5" customHeight="1" x14ac:dyDescent="0.25"/>
  </sheetData>
  <mergeCells count="2">
    <mergeCell ref="B2:F2"/>
    <mergeCell ref="B1:F1"/>
  </mergeCells>
  <phoneticPr fontId="13" type="noConversion"/>
  <pageMargins left="0.7" right="0.7" top="0.78740157499999996" bottom="0.78740157499999996" header="0.3" footer="0.3"/>
  <pageSetup paperSize="9" scale="54"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2"/>
  </sheetPr>
  <dimension ref="A1:I13"/>
  <sheetViews>
    <sheetView showGridLines="0" zoomScale="90" zoomScaleNormal="90" zoomScaleSheetLayoutView="100" zoomScalePageLayoutView="50" workbookViewId="0">
      <selection activeCell="E5" sqref="E5"/>
    </sheetView>
  </sheetViews>
  <sheetFormatPr defaultColWidth="9.1796875" defaultRowHeight="13.5" x14ac:dyDescent="0.35"/>
  <cols>
    <col min="1" max="1" width="5.90625" style="85" customWidth="1"/>
    <col min="2" max="2" width="24.08984375" style="85" customWidth="1"/>
    <col min="3" max="3" width="18.6328125" style="85" customWidth="1"/>
    <col min="4" max="5" width="13.7265625" style="85" customWidth="1"/>
    <col min="6" max="6" width="3.26953125" style="85" customWidth="1"/>
    <col min="7" max="7" width="6.7265625" style="85" customWidth="1"/>
    <col min="8" max="8" width="30.08984375" style="85" customWidth="1"/>
    <col min="9" max="9" width="5.26953125" style="85" customWidth="1"/>
    <col min="10" max="16384" width="9.1796875" style="85"/>
  </cols>
  <sheetData>
    <row r="1" spans="1:9" ht="29.5" customHeight="1" x14ac:dyDescent="0.35">
      <c r="B1" s="443" t="s">
        <v>282</v>
      </c>
      <c r="C1" s="443"/>
      <c r="D1" s="443"/>
      <c r="E1" s="443"/>
      <c r="F1" s="443"/>
      <c r="G1" s="443"/>
      <c r="H1" s="443"/>
      <c r="I1" s="84"/>
    </row>
    <row r="2" spans="1:9" ht="29.5" customHeight="1" x14ac:dyDescent="0.35">
      <c r="A2" s="86"/>
      <c r="B2" s="444" t="str">
        <f>ProjectName</f>
        <v>My project name</v>
      </c>
      <c r="C2" s="444"/>
      <c r="D2" s="444"/>
      <c r="E2" s="444"/>
      <c r="F2" s="444"/>
      <c r="G2" s="444"/>
      <c r="H2" s="444"/>
      <c r="I2" s="86"/>
    </row>
    <row r="4" spans="1:9" ht="34.5" customHeight="1" x14ac:dyDescent="0.35">
      <c r="B4" s="137" t="s">
        <v>353</v>
      </c>
      <c r="C4" s="137" t="s">
        <v>352</v>
      </c>
      <c r="D4" s="138" t="s">
        <v>285</v>
      </c>
      <c r="E4" s="139" t="s">
        <v>286</v>
      </c>
      <c r="G4" s="449" t="s">
        <v>360</v>
      </c>
      <c r="H4" s="450"/>
    </row>
    <row r="5" spans="1:9" x14ac:dyDescent="0.35">
      <c r="B5" s="140" t="s">
        <v>354</v>
      </c>
      <c r="C5" s="140" t="s">
        <v>287</v>
      </c>
      <c r="D5" s="141">
        <v>1</v>
      </c>
      <c r="E5" s="141">
        <v>1</v>
      </c>
      <c r="G5" s="142">
        <v>-2</v>
      </c>
      <c r="H5" s="143" t="s">
        <v>288</v>
      </c>
    </row>
    <row r="6" spans="1:9" x14ac:dyDescent="0.35">
      <c r="B6" s="140" t="s">
        <v>355</v>
      </c>
      <c r="C6" s="140" t="s">
        <v>289</v>
      </c>
      <c r="D6" s="141">
        <v>2</v>
      </c>
      <c r="E6" s="141">
        <v>2</v>
      </c>
      <c r="G6" s="142">
        <v>-1</v>
      </c>
      <c r="H6" s="143" t="s">
        <v>290</v>
      </c>
    </row>
    <row r="7" spans="1:9" x14ac:dyDescent="0.35">
      <c r="B7" s="140" t="s">
        <v>356</v>
      </c>
      <c r="C7" s="140" t="s">
        <v>291</v>
      </c>
      <c r="D7" s="141">
        <v>-2</v>
      </c>
      <c r="E7" s="141">
        <v>0</v>
      </c>
      <c r="G7" s="142">
        <v>0</v>
      </c>
      <c r="H7" s="143" t="s">
        <v>292</v>
      </c>
    </row>
    <row r="8" spans="1:9" x14ac:dyDescent="0.35">
      <c r="B8" s="140" t="s">
        <v>357</v>
      </c>
      <c r="C8" s="140" t="s">
        <v>293</v>
      </c>
      <c r="D8" s="141">
        <v>0</v>
      </c>
      <c r="E8" s="141">
        <v>1</v>
      </c>
      <c r="G8" s="142">
        <v>1</v>
      </c>
      <c r="H8" s="143" t="s">
        <v>294</v>
      </c>
    </row>
    <row r="9" spans="1:9" x14ac:dyDescent="0.35">
      <c r="B9" s="140" t="s">
        <v>359</v>
      </c>
      <c r="C9" s="140" t="s">
        <v>358</v>
      </c>
      <c r="D9" s="141">
        <v>-1</v>
      </c>
      <c r="E9" s="141">
        <v>1</v>
      </c>
      <c r="G9" s="144">
        <v>2</v>
      </c>
      <c r="H9" s="145" t="s">
        <v>295</v>
      </c>
    </row>
    <row r="10" spans="1:9" x14ac:dyDescent="0.35">
      <c r="B10" s="140"/>
      <c r="C10" s="140"/>
      <c r="D10" s="140"/>
      <c r="E10" s="140"/>
    </row>
    <row r="11" spans="1:9" x14ac:dyDescent="0.35">
      <c r="B11" s="140"/>
      <c r="C11" s="140"/>
      <c r="D11" s="140"/>
      <c r="E11" s="140"/>
    </row>
    <row r="12" spans="1:9" x14ac:dyDescent="0.35">
      <c r="B12" s="140"/>
      <c r="C12" s="140"/>
      <c r="D12" s="140"/>
      <c r="E12" s="140"/>
    </row>
    <row r="13" spans="1:9" x14ac:dyDescent="0.35">
      <c r="B13" s="140"/>
      <c r="C13" s="140"/>
      <c r="D13" s="140"/>
      <c r="E13" s="140"/>
    </row>
  </sheetData>
  <mergeCells count="3">
    <mergeCell ref="B2:H2"/>
    <mergeCell ref="B1:H1"/>
    <mergeCell ref="G4:H4"/>
  </mergeCells>
  <phoneticPr fontId="10" type="noConversion"/>
  <pageMargins left="0.75" right="0.75" top="1" bottom="1" header="0.5" footer="0.5"/>
  <pageSetup paperSize="9" scale="70"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theme="2"/>
  </sheetPr>
  <dimension ref="B1:P19"/>
  <sheetViews>
    <sheetView showGridLines="0" zoomScale="90" zoomScaleNormal="90" zoomScaleSheetLayoutView="100" workbookViewId="0">
      <pane xSplit="1" ySplit="4" topLeftCell="B5" activePane="bottomRight" state="frozen"/>
      <selection pane="topRight" activeCell="B1" sqref="B1"/>
      <selection pane="bottomLeft" activeCell="A5" sqref="A5"/>
      <selection pane="bottomRight"/>
    </sheetView>
  </sheetViews>
  <sheetFormatPr defaultColWidth="9.1796875" defaultRowHeight="13.5" x14ac:dyDescent="0.3"/>
  <cols>
    <col min="1" max="1" width="5.90625" style="35" customWidth="1"/>
    <col min="2" max="3" width="20.7265625" style="35" customWidth="1"/>
    <col min="4" max="4" width="3.1796875" style="35" customWidth="1"/>
    <col min="5" max="5" width="20.7265625" style="35" customWidth="1"/>
    <col min="6" max="6" width="3.1796875" style="35" customWidth="1"/>
    <col min="7" max="8" width="20.7265625" style="35" customWidth="1"/>
    <col min="9" max="9" width="5.08984375" style="35" customWidth="1"/>
    <col min="10" max="16384" width="9.1796875" style="35"/>
  </cols>
  <sheetData>
    <row r="1" spans="2:16" ht="29.5" customHeight="1" x14ac:dyDescent="0.3">
      <c r="B1" s="451" t="s">
        <v>361</v>
      </c>
      <c r="C1" s="451"/>
      <c r="D1" s="451"/>
      <c r="E1" s="451"/>
      <c r="F1" s="451"/>
      <c r="G1" s="451"/>
      <c r="H1" s="451"/>
    </row>
    <row r="2" spans="2:16" ht="29.5" customHeight="1" x14ac:dyDescent="0.3">
      <c r="B2" s="452" t="str">
        <f>ProjectName</f>
        <v>My project name</v>
      </c>
      <c r="C2" s="452"/>
      <c r="D2" s="452"/>
      <c r="E2" s="452"/>
      <c r="F2" s="452"/>
      <c r="G2" s="452"/>
      <c r="H2" s="452"/>
    </row>
    <row r="3" spans="2:16" ht="30.5" x14ac:dyDescent="0.6">
      <c r="B3" s="89" t="s">
        <v>273</v>
      </c>
      <c r="C3" s="89" t="s">
        <v>274</v>
      </c>
      <c r="D3" s="453" t="s">
        <v>275</v>
      </c>
      <c r="E3" s="454"/>
      <c r="F3" s="455"/>
      <c r="G3" s="89" t="s">
        <v>276</v>
      </c>
      <c r="H3" s="89" t="s">
        <v>277</v>
      </c>
    </row>
    <row r="4" spans="2:16" s="36" customFormat="1" ht="16.5" customHeight="1" x14ac:dyDescent="0.35">
      <c r="B4" s="90" t="s">
        <v>1</v>
      </c>
      <c r="C4" s="90" t="s">
        <v>2</v>
      </c>
      <c r="D4" s="456" t="s">
        <v>3</v>
      </c>
      <c r="E4" s="457"/>
      <c r="F4" s="458"/>
      <c r="G4" s="90" t="s">
        <v>4</v>
      </c>
      <c r="H4" s="90" t="s">
        <v>5</v>
      </c>
    </row>
    <row r="5" spans="2:16" ht="13.5" customHeight="1" x14ac:dyDescent="0.3">
      <c r="B5" s="134"/>
      <c r="C5" s="134"/>
      <c r="D5" s="459" t="s">
        <v>278</v>
      </c>
      <c r="E5" s="134"/>
      <c r="F5" s="459" t="s">
        <v>279</v>
      </c>
      <c r="G5" s="134"/>
      <c r="H5" s="134"/>
    </row>
    <row r="6" spans="2:16" x14ac:dyDescent="0.3">
      <c r="B6" s="134"/>
      <c r="C6" s="134"/>
      <c r="D6" s="459"/>
      <c r="E6" s="134"/>
      <c r="F6" s="459"/>
      <c r="G6" s="134"/>
      <c r="H6" s="134"/>
    </row>
    <row r="7" spans="2:16" x14ac:dyDescent="0.3">
      <c r="B7" s="134"/>
      <c r="C7" s="134"/>
      <c r="D7" s="459"/>
      <c r="E7" s="134"/>
      <c r="F7" s="459"/>
      <c r="G7" s="134"/>
      <c r="H7" s="134"/>
    </row>
    <row r="8" spans="2:16" x14ac:dyDescent="0.3">
      <c r="B8" s="134"/>
      <c r="C8" s="134"/>
      <c r="D8" s="459"/>
      <c r="E8" s="134"/>
      <c r="F8" s="459"/>
      <c r="G8" s="134"/>
      <c r="H8" s="134"/>
    </row>
    <row r="9" spans="2:16" x14ac:dyDescent="0.3">
      <c r="B9" s="134"/>
      <c r="C9" s="134"/>
      <c r="D9" s="459"/>
      <c r="E9" s="134"/>
      <c r="F9" s="459"/>
      <c r="G9" s="134"/>
      <c r="H9" s="134"/>
    </row>
    <row r="10" spans="2:16" x14ac:dyDescent="0.3">
      <c r="B10" s="134"/>
      <c r="C10" s="134"/>
      <c r="D10" s="459"/>
      <c r="E10" s="134"/>
      <c r="F10" s="459"/>
      <c r="G10" s="134"/>
      <c r="H10" s="134"/>
    </row>
    <row r="11" spans="2:16" x14ac:dyDescent="0.3">
      <c r="B11" s="134"/>
      <c r="C11" s="134"/>
      <c r="D11" s="459"/>
      <c r="E11" s="134"/>
      <c r="F11" s="459"/>
      <c r="G11" s="134"/>
      <c r="H11" s="134"/>
    </row>
    <row r="12" spans="2:16" x14ac:dyDescent="0.3">
      <c r="B12" s="134"/>
      <c r="C12" s="134"/>
      <c r="D12" s="459"/>
      <c r="E12" s="134"/>
      <c r="F12" s="459"/>
      <c r="G12" s="134"/>
      <c r="H12" s="134"/>
    </row>
    <row r="13" spans="2:16" x14ac:dyDescent="0.3">
      <c r="B13" s="134"/>
      <c r="C13" s="134"/>
      <c r="D13" s="459"/>
      <c r="E13" s="134"/>
      <c r="F13" s="459"/>
      <c r="G13" s="134"/>
      <c r="H13" s="134"/>
    </row>
    <row r="14" spans="2:16" x14ac:dyDescent="0.3">
      <c r="B14" s="134"/>
      <c r="C14" s="134"/>
      <c r="D14" s="459"/>
      <c r="E14" s="134"/>
      <c r="F14" s="459"/>
      <c r="G14" s="134"/>
      <c r="H14" s="134"/>
    </row>
    <row r="15" spans="2:16" x14ac:dyDescent="0.3">
      <c r="B15" s="134"/>
      <c r="C15" s="134"/>
      <c r="D15" s="459"/>
      <c r="E15" s="134"/>
      <c r="F15" s="459"/>
      <c r="G15" s="134"/>
      <c r="H15" s="134"/>
    </row>
    <row r="16" spans="2:16" x14ac:dyDescent="0.3">
      <c r="B16" s="134"/>
      <c r="C16" s="134"/>
      <c r="D16" s="459"/>
      <c r="E16" s="134"/>
      <c r="F16" s="459"/>
      <c r="G16" s="134"/>
      <c r="H16" s="134"/>
      <c r="P16" s="187"/>
    </row>
    <row r="17" spans="2:8" x14ac:dyDescent="0.3">
      <c r="B17" s="134"/>
      <c r="C17" s="134"/>
      <c r="D17" s="459"/>
      <c r="E17" s="134"/>
      <c r="F17" s="459"/>
      <c r="G17" s="134"/>
      <c r="H17" s="134"/>
    </row>
    <row r="18" spans="2:8" x14ac:dyDescent="0.3">
      <c r="B18" s="134"/>
      <c r="C18" s="134"/>
      <c r="D18" s="459"/>
      <c r="E18" s="134"/>
      <c r="F18" s="459"/>
      <c r="G18" s="134"/>
      <c r="H18" s="134"/>
    </row>
    <row r="19" spans="2:8" x14ac:dyDescent="0.3">
      <c r="B19" s="134"/>
      <c r="C19" s="134"/>
      <c r="D19" s="459"/>
      <c r="E19" s="134"/>
      <c r="F19" s="459"/>
      <c r="G19" s="134"/>
      <c r="H19" s="134"/>
    </row>
  </sheetData>
  <mergeCells count="6">
    <mergeCell ref="B1:H1"/>
    <mergeCell ref="B2:H2"/>
    <mergeCell ref="D3:F3"/>
    <mergeCell ref="D4:F4"/>
    <mergeCell ref="D5:D19"/>
    <mergeCell ref="F5:F19"/>
  </mergeCells>
  <phoneticPr fontId="10" type="noConversion"/>
  <pageMargins left="0.75" right="0.75" top="1" bottom="1" header="0.5" footer="0.5"/>
  <pageSetup scale="75" orientation="portrait" horizontalDpi="300" verticalDpi="3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theme="2"/>
    <pageSetUpPr fitToPage="1"/>
  </sheetPr>
  <dimension ref="B1:L67"/>
  <sheetViews>
    <sheetView showGridLines="0" topLeftCell="B1" zoomScale="90" zoomScaleNormal="90" zoomScalePageLayoutView="30" workbookViewId="0">
      <selection activeCell="J1" sqref="J1"/>
    </sheetView>
  </sheetViews>
  <sheetFormatPr defaultColWidth="9.1796875" defaultRowHeight="13.5" x14ac:dyDescent="0.35"/>
  <cols>
    <col min="1" max="1" width="5.90625" style="34" customWidth="1"/>
    <col min="2" max="2" width="28.54296875" style="34" customWidth="1"/>
    <col min="3" max="9" width="20.26953125" style="34" customWidth="1"/>
    <col min="10" max="10" width="12.36328125" style="34" customWidth="1"/>
    <col min="11" max="11" width="13.7265625" style="34" customWidth="1"/>
    <col min="12" max="12" width="10.1796875" style="34" customWidth="1"/>
    <col min="13" max="13" width="10.6328125" style="34" customWidth="1"/>
    <col min="14" max="16384" width="9.1796875" style="34"/>
  </cols>
  <sheetData>
    <row r="1" spans="2:12" ht="29.5" customHeight="1" x14ac:dyDescent="0.35">
      <c r="B1" s="471" t="s">
        <v>381</v>
      </c>
      <c r="C1" s="471"/>
      <c r="D1" s="471"/>
      <c r="E1" s="471"/>
      <c r="F1" s="471"/>
      <c r="G1" s="471"/>
      <c r="H1" s="471"/>
      <c r="I1" s="471"/>
    </row>
    <row r="2" spans="2:12" ht="29.5" customHeight="1" x14ac:dyDescent="0.35">
      <c r="B2" s="470" t="str">
        <f>ProjectName</f>
        <v>My project name</v>
      </c>
      <c r="C2" s="470"/>
      <c r="D2" s="470"/>
      <c r="E2" s="470"/>
      <c r="F2" s="470"/>
      <c r="G2" s="470"/>
      <c r="H2" s="470"/>
      <c r="I2" s="470"/>
      <c r="J2" s="188" t="s">
        <v>245</v>
      </c>
      <c r="L2" s="33" t="s">
        <v>246</v>
      </c>
    </row>
    <row r="3" spans="2:12" ht="29.5" customHeight="1" x14ac:dyDescent="0.35">
      <c r="B3" s="257" t="s">
        <v>380</v>
      </c>
      <c r="C3" s="255" t="s">
        <v>247</v>
      </c>
      <c r="D3" s="255" t="s">
        <v>248</v>
      </c>
      <c r="E3" s="255" t="s">
        <v>249</v>
      </c>
      <c r="F3" s="255" t="s">
        <v>250</v>
      </c>
      <c r="G3" s="255" t="s">
        <v>251</v>
      </c>
      <c r="H3" s="256" t="s">
        <v>379</v>
      </c>
      <c r="I3" s="256" t="s">
        <v>252</v>
      </c>
      <c r="J3" s="188" t="s">
        <v>253</v>
      </c>
    </row>
    <row r="4" spans="2:12" ht="16" customHeight="1" x14ac:dyDescent="0.35">
      <c r="B4" s="461"/>
      <c r="C4" s="466"/>
      <c r="D4" s="465"/>
      <c r="E4" s="465"/>
      <c r="F4" s="465"/>
      <c r="G4" s="467"/>
      <c r="H4" s="460"/>
      <c r="I4" s="460"/>
    </row>
    <row r="5" spans="2:12" ht="16" customHeight="1" x14ac:dyDescent="0.35">
      <c r="B5" s="461"/>
      <c r="C5" s="462"/>
      <c r="D5" s="463"/>
      <c r="E5" s="463"/>
      <c r="F5" s="463"/>
      <c r="G5" s="464"/>
      <c r="H5" s="460"/>
      <c r="I5" s="460"/>
    </row>
    <row r="6" spans="2:12" ht="16" customHeight="1" x14ac:dyDescent="0.35">
      <c r="B6" s="461"/>
      <c r="C6" s="462"/>
      <c r="D6" s="463"/>
      <c r="E6" s="463"/>
      <c r="F6" s="463"/>
      <c r="G6" s="464"/>
      <c r="H6" s="460"/>
      <c r="I6" s="460"/>
    </row>
    <row r="7" spans="2:12" ht="16" customHeight="1" x14ac:dyDescent="0.35">
      <c r="B7" s="461"/>
      <c r="C7" s="462"/>
      <c r="D7" s="463"/>
      <c r="E7" s="463"/>
      <c r="F7" s="463"/>
      <c r="G7" s="464"/>
      <c r="H7" s="460"/>
      <c r="I7" s="460"/>
    </row>
    <row r="8" spans="2:12" ht="16" customHeight="1" x14ac:dyDescent="0.35">
      <c r="B8" s="461"/>
      <c r="C8" s="462"/>
      <c r="D8" s="463"/>
      <c r="E8" s="463"/>
      <c r="F8" s="463"/>
      <c r="G8" s="464"/>
      <c r="H8" s="460"/>
      <c r="I8" s="460"/>
    </row>
    <row r="9" spans="2:12" ht="16" customHeight="1" x14ac:dyDescent="0.35">
      <c r="B9" s="461"/>
      <c r="C9" s="462"/>
      <c r="D9" s="463"/>
      <c r="E9" s="463"/>
      <c r="F9" s="463"/>
      <c r="G9" s="464"/>
      <c r="H9" s="460"/>
      <c r="I9" s="460"/>
    </row>
    <row r="10" spans="2:12" ht="16" customHeight="1" x14ac:dyDescent="0.35">
      <c r="B10" s="461"/>
      <c r="C10" s="462"/>
      <c r="D10" s="463"/>
      <c r="E10" s="463"/>
      <c r="F10" s="463"/>
      <c r="G10" s="464"/>
      <c r="H10" s="460"/>
      <c r="I10" s="460"/>
    </row>
    <row r="11" spans="2:12" ht="16" customHeight="1" x14ac:dyDescent="0.35">
      <c r="B11" s="461"/>
      <c r="C11" s="462"/>
      <c r="D11" s="463"/>
      <c r="E11" s="463"/>
      <c r="F11" s="463"/>
      <c r="G11" s="464"/>
      <c r="H11" s="460"/>
      <c r="I11" s="460"/>
    </row>
    <row r="12" spans="2:12" ht="16" customHeight="1" x14ac:dyDescent="0.35">
      <c r="B12" s="461"/>
      <c r="C12" s="462"/>
      <c r="D12" s="463"/>
      <c r="E12" s="463"/>
      <c r="F12" s="463"/>
      <c r="G12" s="464"/>
      <c r="H12" s="460"/>
      <c r="I12" s="460"/>
    </row>
    <row r="13" spans="2:12" ht="16" customHeight="1" x14ac:dyDescent="0.35">
      <c r="B13" s="461"/>
      <c r="C13" s="462"/>
      <c r="D13" s="463"/>
      <c r="E13" s="463"/>
      <c r="F13" s="463"/>
      <c r="G13" s="464"/>
      <c r="H13" s="460"/>
      <c r="I13" s="460"/>
    </row>
    <row r="14" spans="2:12" ht="16" customHeight="1" x14ac:dyDescent="0.35">
      <c r="B14" s="461"/>
      <c r="C14" s="462"/>
      <c r="D14" s="463"/>
      <c r="E14" s="463"/>
      <c r="F14" s="463"/>
      <c r="G14" s="464"/>
      <c r="H14" s="460"/>
      <c r="I14" s="460"/>
    </row>
    <row r="15" spans="2:12" ht="16" customHeight="1" x14ac:dyDescent="0.35">
      <c r="B15" s="461"/>
      <c r="C15" s="462"/>
      <c r="D15" s="463"/>
      <c r="E15" s="463"/>
      <c r="F15" s="463"/>
      <c r="G15" s="464"/>
      <c r="H15" s="460"/>
      <c r="I15" s="460"/>
    </row>
    <row r="16" spans="2:12" ht="16" customHeight="1" x14ac:dyDescent="0.35">
      <c r="B16" s="461"/>
      <c r="C16" s="462"/>
      <c r="D16" s="463"/>
      <c r="E16" s="463"/>
      <c r="F16" s="463"/>
      <c r="G16" s="464"/>
      <c r="H16" s="460"/>
      <c r="I16" s="460"/>
    </row>
    <row r="17" spans="2:9" ht="16" customHeight="1" x14ac:dyDescent="0.35">
      <c r="B17" s="461"/>
      <c r="C17" s="462"/>
      <c r="D17" s="463"/>
      <c r="E17" s="463"/>
      <c r="F17" s="463"/>
      <c r="G17" s="464"/>
      <c r="H17" s="460"/>
      <c r="I17" s="460"/>
    </row>
    <row r="18" spans="2:9" ht="16" customHeight="1" x14ac:dyDescent="0.35">
      <c r="B18" s="461"/>
      <c r="C18" s="462"/>
      <c r="D18" s="463"/>
      <c r="E18" s="463"/>
      <c r="F18" s="463"/>
      <c r="G18" s="464"/>
      <c r="H18" s="460"/>
      <c r="I18" s="460"/>
    </row>
    <row r="19" spans="2:9" ht="16" customHeight="1" x14ac:dyDescent="0.35">
      <c r="B19" s="461"/>
      <c r="C19" s="462"/>
      <c r="D19" s="463"/>
      <c r="E19" s="463"/>
      <c r="F19" s="463"/>
      <c r="G19" s="464"/>
      <c r="H19" s="460"/>
      <c r="I19" s="460"/>
    </row>
    <row r="20" spans="2:9" ht="16" customHeight="1" x14ac:dyDescent="0.35">
      <c r="B20" s="461"/>
      <c r="C20" s="462"/>
      <c r="D20" s="463"/>
      <c r="E20" s="463"/>
      <c r="F20" s="463"/>
      <c r="G20" s="464"/>
      <c r="H20" s="460"/>
      <c r="I20" s="460"/>
    </row>
    <row r="21" spans="2:9" ht="16" customHeight="1" x14ac:dyDescent="0.35">
      <c r="B21" s="461"/>
      <c r="C21" s="462"/>
      <c r="D21" s="463"/>
      <c r="E21" s="463"/>
      <c r="F21" s="463"/>
      <c r="G21" s="464"/>
      <c r="H21" s="460"/>
      <c r="I21" s="460"/>
    </row>
    <row r="22" spans="2:9" ht="16" customHeight="1" x14ac:dyDescent="0.35">
      <c r="B22" s="461"/>
      <c r="C22" s="462"/>
      <c r="D22" s="463"/>
      <c r="E22" s="463"/>
      <c r="F22" s="463"/>
      <c r="G22" s="464"/>
      <c r="H22" s="460"/>
      <c r="I22" s="460"/>
    </row>
    <row r="23" spans="2:9" ht="16" customHeight="1" x14ac:dyDescent="0.35">
      <c r="B23" s="461"/>
      <c r="C23" s="462"/>
      <c r="D23" s="463"/>
      <c r="E23" s="463"/>
      <c r="F23" s="463"/>
      <c r="G23" s="464"/>
      <c r="H23" s="460"/>
      <c r="I23" s="460"/>
    </row>
    <row r="24" spans="2:9" ht="16" customHeight="1" x14ac:dyDescent="0.35">
      <c r="B24" s="461"/>
      <c r="C24" s="462"/>
      <c r="D24" s="463"/>
      <c r="E24" s="463"/>
      <c r="F24" s="463"/>
      <c r="G24" s="464"/>
      <c r="H24" s="460"/>
      <c r="I24" s="460"/>
    </row>
    <row r="25" spans="2:9" ht="16" customHeight="1" x14ac:dyDescent="0.35">
      <c r="B25" s="461"/>
      <c r="C25" s="462"/>
      <c r="D25" s="463"/>
      <c r="E25" s="463"/>
      <c r="F25" s="463"/>
      <c r="G25" s="464"/>
      <c r="H25" s="460"/>
      <c r="I25" s="460"/>
    </row>
    <row r="26" spans="2:9" ht="16" customHeight="1" x14ac:dyDescent="0.35">
      <c r="B26" s="461"/>
      <c r="C26" s="462"/>
      <c r="D26" s="463"/>
      <c r="E26" s="463"/>
      <c r="F26" s="463"/>
      <c r="G26" s="464"/>
      <c r="H26" s="460"/>
      <c r="I26" s="460"/>
    </row>
    <row r="27" spans="2:9" ht="16" customHeight="1" x14ac:dyDescent="0.35">
      <c r="B27" s="461"/>
      <c r="C27" s="462"/>
      <c r="D27" s="463"/>
      <c r="E27" s="463"/>
      <c r="F27" s="463"/>
      <c r="G27" s="464"/>
      <c r="H27" s="460"/>
      <c r="I27" s="460"/>
    </row>
    <row r="28" spans="2:9" ht="16" customHeight="1" x14ac:dyDescent="0.35">
      <c r="B28" s="461"/>
      <c r="C28" s="462"/>
      <c r="D28" s="463"/>
      <c r="E28" s="463"/>
      <c r="F28" s="463"/>
      <c r="G28" s="464"/>
      <c r="H28" s="460"/>
      <c r="I28" s="460"/>
    </row>
    <row r="29" spans="2:9" ht="16" customHeight="1" x14ac:dyDescent="0.35">
      <c r="B29" s="461"/>
      <c r="C29" s="462"/>
      <c r="D29" s="463"/>
      <c r="E29" s="463"/>
      <c r="F29" s="463"/>
      <c r="G29" s="464"/>
      <c r="H29" s="460"/>
      <c r="I29" s="460"/>
    </row>
    <row r="30" spans="2:9" ht="16" customHeight="1" x14ac:dyDescent="0.35">
      <c r="B30" s="461"/>
      <c r="C30" s="462"/>
      <c r="D30" s="463"/>
      <c r="E30" s="463"/>
      <c r="F30" s="463"/>
      <c r="G30" s="464"/>
      <c r="H30" s="460"/>
      <c r="I30" s="460"/>
    </row>
    <row r="31" spans="2:9" ht="16" customHeight="1" x14ac:dyDescent="0.35">
      <c r="B31" s="461"/>
      <c r="C31" s="462"/>
      <c r="D31" s="463"/>
      <c r="E31" s="463"/>
      <c r="F31" s="463"/>
      <c r="G31" s="464"/>
      <c r="H31" s="460"/>
      <c r="I31" s="460"/>
    </row>
    <row r="32" spans="2:9" ht="16" customHeight="1" x14ac:dyDescent="0.35">
      <c r="B32" s="468"/>
      <c r="C32" s="469"/>
      <c r="D32" s="463"/>
      <c r="E32" s="463"/>
      <c r="F32" s="463"/>
      <c r="G32" s="464"/>
      <c r="H32" s="460"/>
      <c r="I32" s="460"/>
    </row>
    <row r="33" spans="2:9" ht="16" customHeight="1" x14ac:dyDescent="0.35">
      <c r="B33" s="468"/>
      <c r="C33" s="469"/>
      <c r="D33" s="463"/>
      <c r="E33" s="463"/>
      <c r="F33" s="463"/>
      <c r="G33" s="464"/>
      <c r="H33" s="460"/>
      <c r="I33" s="460"/>
    </row>
    <row r="34" spans="2:9" ht="16" customHeight="1" x14ac:dyDescent="0.35">
      <c r="B34" s="461"/>
      <c r="C34" s="462"/>
      <c r="D34" s="463"/>
      <c r="E34" s="463"/>
      <c r="F34" s="463"/>
      <c r="G34" s="464"/>
      <c r="H34" s="460"/>
      <c r="I34" s="460"/>
    </row>
    <row r="35" spans="2:9" ht="16" customHeight="1" x14ac:dyDescent="0.35">
      <c r="B35" s="461"/>
      <c r="C35" s="462"/>
      <c r="D35" s="463"/>
      <c r="E35" s="463"/>
      <c r="F35" s="463"/>
      <c r="G35" s="464"/>
      <c r="H35" s="460"/>
      <c r="I35" s="460"/>
    </row>
    <row r="36" spans="2:9" ht="16" customHeight="1" x14ac:dyDescent="0.35">
      <c r="B36" s="461"/>
      <c r="C36" s="462"/>
      <c r="D36" s="463"/>
      <c r="E36" s="463"/>
      <c r="F36" s="463"/>
      <c r="G36" s="464"/>
      <c r="H36" s="460"/>
      <c r="I36" s="460"/>
    </row>
    <row r="37" spans="2:9" ht="16" customHeight="1" x14ac:dyDescent="0.35">
      <c r="B37" s="461"/>
      <c r="C37" s="462"/>
      <c r="D37" s="463"/>
      <c r="E37" s="463"/>
      <c r="F37" s="463"/>
      <c r="G37" s="464"/>
      <c r="H37" s="460"/>
      <c r="I37" s="460"/>
    </row>
    <row r="38" spans="2:9" ht="16" customHeight="1" x14ac:dyDescent="0.35">
      <c r="B38" s="461"/>
      <c r="C38" s="462"/>
      <c r="D38" s="463"/>
      <c r="E38" s="463"/>
      <c r="F38" s="463"/>
      <c r="G38" s="464"/>
      <c r="H38" s="460"/>
      <c r="I38" s="460"/>
    </row>
    <row r="39" spans="2:9" ht="16" customHeight="1" x14ac:dyDescent="0.35">
      <c r="B39" s="461"/>
      <c r="C39" s="462"/>
      <c r="D39" s="463"/>
      <c r="E39" s="463"/>
      <c r="F39" s="463"/>
      <c r="G39" s="464"/>
      <c r="H39" s="460"/>
      <c r="I39" s="460"/>
    </row>
    <row r="40" spans="2:9" ht="16" customHeight="1" x14ac:dyDescent="0.35">
      <c r="B40" s="461"/>
      <c r="C40" s="462"/>
      <c r="D40" s="463"/>
      <c r="E40" s="463"/>
      <c r="F40" s="463"/>
      <c r="G40" s="464"/>
      <c r="H40" s="460"/>
      <c r="I40" s="460"/>
    </row>
    <row r="41" spans="2:9" ht="16" customHeight="1" x14ac:dyDescent="0.35">
      <c r="B41" s="461"/>
      <c r="C41" s="462"/>
      <c r="D41" s="463"/>
      <c r="E41" s="463"/>
      <c r="F41" s="463"/>
      <c r="G41" s="464"/>
      <c r="H41" s="460"/>
      <c r="I41" s="460"/>
    </row>
    <row r="42" spans="2:9" ht="16" customHeight="1" x14ac:dyDescent="0.35">
      <c r="B42" s="461"/>
      <c r="C42" s="462"/>
      <c r="D42" s="463"/>
      <c r="E42" s="463"/>
      <c r="F42" s="463"/>
      <c r="G42" s="464"/>
      <c r="H42" s="460"/>
      <c r="I42" s="460"/>
    </row>
    <row r="43" spans="2:9" ht="16" customHeight="1" x14ac:dyDescent="0.35">
      <c r="B43" s="461"/>
      <c r="C43" s="462"/>
      <c r="D43" s="463"/>
      <c r="E43" s="463"/>
      <c r="F43" s="463"/>
      <c r="G43" s="464"/>
      <c r="H43" s="460"/>
      <c r="I43" s="460"/>
    </row>
    <row r="44" spans="2:9" ht="16" customHeight="1" x14ac:dyDescent="0.35">
      <c r="B44" s="461"/>
      <c r="C44" s="462"/>
      <c r="D44" s="463"/>
      <c r="E44" s="463"/>
      <c r="F44" s="463"/>
      <c r="G44" s="464"/>
      <c r="H44" s="460"/>
      <c r="I44" s="460"/>
    </row>
    <row r="45" spans="2:9" ht="16" customHeight="1" x14ac:dyDescent="0.35">
      <c r="B45" s="461"/>
      <c r="C45" s="462"/>
      <c r="D45" s="463"/>
      <c r="E45" s="463"/>
      <c r="F45" s="463"/>
      <c r="G45" s="464"/>
      <c r="H45" s="460"/>
      <c r="I45" s="460"/>
    </row>
    <row r="46" spans="2:9" ht="16" customHeight="1" x14ac:dyDescent="0.35">
      <c r="B46" s="461"/>
      <c r="C46" s="462"/>
      <c r="D46" s="463"/>
      <c r="E46" s="463"/>
      <c r="F46" s="463"/>
      <c r="G46" s="464"/>
      <c r="H46" s="460"/>
      <c r="I46" s="460"/>
    </row>
    <row r="47" spans="2:9" ht="16" customHeight="1" x14ac:dyDescent="0.35">
      <c r="B47" s="461"/>
      <c r="C47" s="462"/>
      <c r="D47" s="463"/>
      <c r="E47" s="463"/>
      <c r="F47" s="463"/>
      <c r="G47" s="464"/>
      <c r="H47" s="460"/>
      <c r="I47" s="460"/>
    </row>
    <row r="48" spans="2:9" ht="16" customHeight="1" x14ac:dyDescent="0.35">
      <c r="B48" s="461"/>
      <c r="C48" s="462"/>
      <c r="D48" s="463"/>
      <c r="E48" s="463"/>
      <c r="F48" s="463"/>
      <c r="G48" s="464"/>
      <c r="H48" s="460"/>
      <c r="I48" s="460"/>
    </row>
    <row r="49" spans="2:9" ht="16" customHeight="1" x14ac:dyDescent="0.35">
      <c r="B49" s="461"/>
      <c r="C49" s="462"/>
      <c r="D49" s="463"/>
      <c r="E49" s="463"/>
      <c r="F49" s="463"/>
      <c r="G49" s="464"/>
      <c r="H49" s="460"/>
      <c r="I49" s="460"/>
    </row>
    <row r="50" spans="2:9" ht="16" customHeight="1" x14ac:dyDescent="0.35">
      <c r="B50" s="461"/>
      <c r="C50" s="462"/>
      <c r="D50" s="463"/>
      <c r="E50" s="463"/>
      <c r="F50" s="463"/>
      <c r="G50" s="464"/>
      <c r="H50" s="460"/>
      <c r="I50" s="460"/>
    </row>
    <row r="51" spans="2:9" ht="16" customHeight="1" x14ac:dyDescent="0.35">
      <c r="B51" s="461"/>
      <c r="C51" s="462"/>
      <c r="D51" s="463"/>
      <c r="E51" s="463"/>
      <c r="F51" s="463"/>
      <c r="G51" s="464"/>
      <c r="H51" s="460"/>
      <c r="I51" s="460"/>
    </row>
    <row r="52" spans="2:9" ht="16" customHeight="1" x14ac:dyDescent="0.35">
      <c r="B52" s="461"/>
      <c r="C52" s="462"/>
      <c r="D52" s="463"/>
      <c r="E52" s="463"/>
      <c r="F52" s="463"/>
      <c r="G52" s="464"/>
      <c r="H52" s="460"/>
      <c r="I52" s="460"/>
    </row>
    <row r="53" spans="2:9" ht="16" customHeight="1" x14ac:dyDescent="0.35">
      <c r="B53" s="461"/>
      <c r="C53" s="462"/>
      <c r="D53" s="463"/>
      <c r="E53" s="463"/>
      <c r="F53" s="463"/>
      <c r="G53" s="464"/>
      <c r="H53" s="460"/>
      <c r="I53" s="460"/>
    </row>
    <row r="54" spans="2:9" ht="16" customHeight="1" x14ac:dyDescent="0.35">
      <c r="B54" s="461"/>
      <c r="C54" s="462"/>
      <c r="D54" s="463"/>
      <c r="E54" s="463"/>
      <c r="F54" s="463"/>
      <c r="G54" s="464"/>
      <c r="H54" s="460"/>
      <c r="I54" s="460"/>
    </row>
    <row r="55" spans="2:9" ht="16" customHeight="1" x14ac:dyDescent="0.35">
      <c r="B55" s="461"/>
      <c r="C55" s="462"/>
      <c r="D55" s="463"/>
      <c r="E55" s="463"/>
      <c r="F55" s="463"/>
      <c r="G55" s="464"/>
      <c r="H55" s="460"/>
      <c r="I55" s="460"/>
    </row>
    <row r="56" spans="2:9" ht="16" customHeight="1" x14ac:dyDescent="0.35">
      <c r="B56" s="461"/>
      <c r="C56" s="462"/>
      <c r="D56" s="463"/>
      <c r="E56" s="463"/>
      <c r="F56" s="463"/>
      <c r="G56" s="464"/>
      <c r="H56" s="460"/>
      <c r="I56" s="460"/>
    </row>
    <row r="57" spans="2:9" ht="16" customHeight="1" x14ac:dyDescent="0.35">
      <c r="B57" s="461"/>
      <c r="C57" s="462"/>
      <c r="D57" s="463"/>
      <c r="E57" s="463"/>
      <c r="F57" s="463"/>
      <c r="G57" s="464"/>
      <c r="H57" s="460"/>
      <c r="I57" s="460"/>
    </row>
    <row r="58" spans="2:9" ht="16" customHeight="1" x14ac:dyDescent="0.35">
      <c r="B58" s="461"/>
      <c r="C58" s="462"/>
      <c r="D58" s="463"/>
      <c r="E58" s="463"/>
      <c r="F58" s="463"/>
      <c r="G58" s="464"/>
      <c r="H58" s="460"/>
      <c r="I58" s="460"/>
    </row>
    <row r="59" spans="2:9" ht="16" customHeight="1" x14ac:dyDescent="0.35">
      <c r="B59" s="461"/>
      <c r="C59" s="462"/>
      <c r="D59" s="463"/>
      <c r="E59" s="463"/>
      <c r="F59" s="463"/>
      <c r="G59" s="464"/>
      <c r="H59" s="460"/>
      <c r="I59" s="460"/>
    </row>
    <row r="60" spans="2:9" ht="16" customHeight="1" x14ac:dyDescent="0.35">
      <c r="B60" s="461"/>
      <c r="C60" s="462"/>
      <c r="D60" s="463"/>
      <c r="E60" s="463"/>
      <c r="F60" s="463"/>
      <c r="G60" s="464"/>
      <c r="H60" s="460"/>
      <c r="I60" s="460"/>
    </row>
    <row r="61" spans="2:9" ht="16" customHeight="1" x14ac:dyDescent="0.35">
      <c r="B61" s="461"/>
      <c r="C61" s="462"/>
      <c r="D61" s="463"/>
      <c r="E61" s="463"/>
      <c r="F61" s="463"/>
      <c r="G61" s="464"/>
      <c r="H61" s="460"/>
      <c r="I61" s="460"/>
    </row>
    <row r="62" spans="2:9" ht="16" customHeight="1" x14ac:dyDescent="0.35">
      <c r="B62" s="461"/>
      <c r="C62" s="462"/>
      <c r="D62" s="463"/>
      <c r="E62" s="463"/>
      <c r="F62" s="463"/>
      <c r="G62" s="464"/>
      <c r="H62" s="460"/>
      <c r="I62" s="460"/>
    </row>
    <row r="63" spans="2:9" ht="16" customHeight="1" x14ac:dyDescent="0.35">
      <c r="B63" s="461"/>
      <c r="C63" s="462"/>
      <c r="D63" s="463"/>
      <c r="E63" s="463"/>
      <c r="F63" s="463"/>
      <c r="G63" s="464"/>
      <c r="H63" s="460"/>
      <c r="I63" s="460"/>
    </row>
    <row r="64" spans="2:9" ht="16" customHeight="1" x14ac:dyDescent="0.35">
      <c r="B64" s="461"/>
      <c r="C64" s="462"/>
      <c r="D64" s="463"/>
      <c r="E64" s="463"/>
      <c r="F64" s="463"/>
      <c r="G64" s="464"/>
      <c r="H64" s="460"/>
      <c r="I64" s="460"/>
    </row>
    <row r="65" spans="2:9" ht="16" customHeight="1" x14ac:dyDescent="0.35">
      <c r="B65" s="461"/>
      <c r="C65" s="462"/>
      <c r="D65" s="463"/>
      <c r="E65" s="463"/>
      <c r="F65" s="463"/>
      <c r="G65" s="464"/>
      <c r="H65" s="460"/>
      <c r="I65" s="460"/>
    </row>
    <row r="66" spans="2:9" ht="16" customHeight="1" x14ac:dyDescent="0.35">
      <c r="B66" s="461"/>
      <c r="C66" s="462"/>
      <c r="D66" s="463"/>
      <c r="E66" s="463"/>
      <c r="F66" s="463"/>
      <c r="G66" s="464"/>
      <c r="H66" s="460"/>
      <c r="I66" s="460"/>
    </row>
    <row r="67" spans="2:9" ht="16" customHeight="1" x14ac:dyDescent="0.35">
      <c r="B67" s="461"/>
      <c r="C67" s="462"/>
      <c r="D67" s="463"/>
      <c r="E67" s="463"/>
      <c r="F67" s="463"/>
      <c r="G67" s="464"/>
      <c r="H67" s="460"/>
      <c r="I67" s="460"/>
    </row>
  </sheetData>
  <mergeCells count="258">
    <mergeCell ref="H66:H67"/>
    <mergeCell ref="I66:I67"/>
    <mergeCell ref="B2:I2"/>
    <mergeCell ref="B1:I1"/>
    <mergeCell ref="B66:B67"/>
    <mergeCell ref="C66:C67"/>
    <mergeCell ref="D66:D67"/>
    <mergeCell ref="E66:E67"/>
    <mergeCell ref="F66:F67"/>
    <mergeCell ref="G66:G67"/>
    <mergeCell ref="H62:H63"/>
    <mergeCell ref="I62:I63"/>
    <mergeCell ref="B64:B65"/>
    <mergeCell ref="C64:C65"/>
    <mergeCell ref="D64:D65"/>
    <mergeCell ref="E64:E65"/>
    <mergeCell ref="F64:F65"/>
    <mergeCell ref="G64:G65"/>
    <mergeCell ref="H64:H65"/>
    <mergeCell ref="I64:I65"/>
    <mergeCell ref="B62:B63"/>
    <mergeCell ref="C62:C63"/>
    <mergeCell ref="D62:D63"/>
    <mergeCell ref="E62:E63"/>
    <mergeCell ref="F62:F63"/>
    <mergeCell ref="G62:G63"/>
    <mergeCell ref="H58:H59"/>
    <mergeCell ref="I58:I59"/>
    <mergeCell ref="B60:B61"/>
    <mergeCell ref="C60:C61"/>
    <mergeCell ref="D60:D61"/>
    <mergeCell ref="E60:E61"/>
    <mergeCell ref="F60:F61"/>
    <mergeCell ref="G60:G61"/>
    <mergeCell ref="H60:H61"/>
    <mergeCell ref="I60:I61"/>
    <mergeCell ref="B58:B59"/>
    <mergeCell ref="C58:C59"/>
    <mergeCell ref="D58:D59"/>
    <mergeCell ref="E58:E59"/>
    <mergeCell ref="F58:F59"/>
    <mergeCell ref="G58:G59"/>
    <mergeCell ref="H54:H55"/>
    <mergeCell ref="I54:I55"/>
    <mergeCell ref="B56:B57"/>
    <mergeCell ref="C56:C57"/>
    <mergeCell ref="D56:D57"/>
    <mergeCell ref="E56:E57"/>
    <mergeCell ref="F56:F57"/>
    <mergeCell ref="G56:G57"/>
    <mergeCell ref="H56:H57"/>
    <mergeCell ref="I56:I57"/>
    <mergeCell ref="B54:B55"/>
    <mergeCell ref="C54:C55"/>
    <mergeCell ref="D54:D55"/>
    <mergeCell ref="E54:E55"/>
    <mergeCell ref="F54:F55"/>
    <mergeCell ref="G54:G55"/>
    <mergeCell ref="H50:H51"/>
    <mergeCell ref="I50:I51"/>
    <mergeCell ref="B52:B53"/>
    <mergeCell ref="C52:C53"/>
    <mergeCell ref="D52:D53"/>
    <mergeCell ref="E52:E53"/>
    <mergeCell ref="F52:F53"/>
    <mergeCell ref="G52:G53"/>
    <mergeCell ref="H52:H53"/>
    <mergeCell ref="I52:I53"/>
    <mergeCell ref="B50:B51"/>
    <mergeCell ref="C50:C51"/>
    <mergeCell ref="D50:D51"/>
    <mergeCell ref="E50:E51"/>
    <mergeCell ref="F50:F51"/>
    <mergeCell ref="G50:G51"/>
    <mergeCell ref="H46:H47"/>
    <mergeCell ref="I46:I47"/>
    <mergeCell ref="B48:B49"/>
    <mergeCell ref="C48:C49"/>
    <mergeCell ref="D48:D49"/>
    <mergeCell ref="E48:E49"/>
    <mergeCell ref="F48:F49"/>
    <mergeCell ref="G48:G49"/>
    <mergeCell ref="H48:H49"/>
    <mergeCell ref="I48:I49"/>
    <mergeCell ref="B46:B47"/>
    <mergeCell ref="C46:C47"/>
    <mergeCell ref="D46:D47"/>
    <mergeCell ref="E46:E47"/>
    <mergeCell ref="F46:F47"/>
    <mergeCell ref="G46:G47"/>
    <mergeCell ref="H42:H43"/>
    <mergeCell ref="I42:I43"/>
    <mergeCell ref="B44:B45"/>
    <mergeCell ref="C44:C45"/>
    <mergeCell ref="D44:D45"/>
    <mergeCell ref="E44:E45"/>
    <mergeCell ref="F44:F45"/>
    <mergeCell ref="G44:G45"/>
    <mergeCell ref="H44:H45"/>
    <mergeCell ref="I44:I45"/>
    <mergeCell ref="B42:B43"/>
    <mergeCell ref="C42:C43"/>
    <mergeCell ref="D42:D43"/>
    <mergeCell ref="E42:E43"/>
    <mergeCell ref="F42:F43"/>
    <mergeCell ref="G42:G43"/>
    <mergeCell ref="H38:H39"/>
    <mergeCell ref="I38:I39"/>
    <mergeCell ref="B40:B41"/>
    <mergeCell ref="C40:C41"/>
    <mergeCell ref="D40:D41"/>
    <mergeCell ref="E40:E41"/>
    <mergeCell ref="F40:F41"/>
    <mergeCell ref="G40:G41"/>
    <mergeCell ref="H40:H41"/>
    <mergeCell ref="I40:I41"/>
    <mergeCell ref="B38:B39"/>
    <mergeCell ref="C38:C39"/>
    <mergeCell ref="D38:D39"/>
    <mergeCell ref="E38:E39"/>
    <mergeCell ref="F38:F39"/>
    <mergeCell ref="G38:G39"/>
    <mergeCell ref="H34:H35"/>
    <mergeCell ref="I34:I35"/>
    <mergeCell ref="B36:B37"/>
    <mergeCell ref="C36:C37"/>
    <mergeCell ref="D36:D37"/>
    <mergeCell ref="E36:E37"/>
    <mergeCell ref="F36:F37"/>
    <mergeCell ref="G36:G37"/>
    <mergeCell ref="H36:H37"/>
    <mergeCell ref="I36:I37"/>
    <mergeCell ref="B34:B35"/>
    <mergeCell ref="C34:C35"/>
    <mergeCell ref="D34:D35"/>
    <mergeCell ref="E34:E35"/>
    <mergeCell ref="F34:F35"/>
    <mergeCell ref="G34:G35"/>
    <mergeCell ref="B32:B33"/>
    <mergeCell ref="C32:C33"/>
    <mergeCell ref="D32:D33"/>
    <mergeCell ref="E32:E33"/>
    <mergeCell ref="F32:F33"/>
    <mergeCell ref="G32:G33"/>
    <mergeCell ref="H32:H33"/>
    <mergeCell ref="I32:I33"/>
    <mergeCell ref="B30:B31"/>
    <mergeCell ref="C30:C31"/>
    <mergeCell ref="D30:D31"/>
    <mergeCell ref="E30:E31"/>
    <mergeCell ref="F30:F31"/>
    <mergeCell ref="G30:G31"/>
    <mergeCell ref="B28:B29"/>
    <mergeCell ref="C28:C29"/>
    <mergeCell ref="D28:D29"/>
    <mergeCell ref="E28:E29"/>
    <mergeCell ref="F28:F29"/>
    <mergeCell ref="G28:G29"/>
    <mergeCell ref="H28:H29"/>
    <mergeCell ref="I28:I29"/>
    <mergeCell ref="H30:H31"/>
    <mergeCell ref="I30:I31"/>
    <mergeCell ref="I24:I25"/>
    <mergeCell ref="B26:B27"/>
    <mergeCell ref="C26:C27"/>
    <mergeCell ref="D26:D27"/>
    <mergeCell ref="E26:E27"/>
    <mergeCell ref="F26:F27"/>
    <mergeCell ref="G26:G27"/>
    <mergeCell ref="H26:H27"/>
    <mergeCell ref="I26:I27"/>
    <mergeCell ref="B22:B23"/>
    <mergeCell ref="C24:C25"/>
    <mergeCell ref="B24:B25"/>
    <mergeCell ref="D24:D25"/>
    <mergeCell ref="E24:E25"/>
    <mergeCell ref="F20:F21"/>
    <mergeCell ref="F24:F25"/>
    <mergeCell ref="G24:G25"/>
    <mergeCell ref="H24:H25"/>
    <mergeCell ref="I22:I23"/>
    <mergeCell ref="H22:H23"/>
    <mergeCell ref="G22:G23"/>
    <mergeCell ref="F22:F23"/>
    <mergeCell ref="E18:E19"/>
    <mergeCell ref="D18:D19"/>
    <mergeCell ref="E22:E23"/>
    <mergeCell ref="D22:D23"/>
    <mergeCell ref="C22:C23"/>
    <mergeCell ref="B18:B19"/>
    <mergeCell ref="B20:B21"/>
    <mergeCell ref="C20:C21"/>
    <mergeCell ref="D20:D21"/>
    <mergeCell ref="E20:E21"/>
    <mergeCell ref="F16:F17"/>
    <mergeCell ref="G16:G17"/>
    <mergeCell ref="H16:H17"/>
    <mergeCell ref="I16:I17"/>
    <mergeCell ref="I18:I19"/>
    <mergeCell ref="H18:H19"/>
    <mergeCell ref="G18:G19"/>
    <mergeCell ref="F18:F19"/>
    <mergeCell ref="C18:C19"/>
    <mergeCell ref="G20:G21"/>
    <mergeCell ref="H20:H21"/>
    <mergeCell ref="I20:I21"/>
    <mergeCell ref="F14:F15"/>
    <mergeCell ref="B12:B13"/>
    <mergeCell ref="B14:B15"/>
    <mergeCell ref="B16:B17"/>
    <mergeCell ref="G14:G15"/>
    <mergeCell ref="H14:H15"/>
    <mergeCell ref="I14:I15"/>
    <mergeCell ref="E12:E13"/>
    <mergeCell ref="D12:D13"/>
    <mergeCell ref="D14:D15"/>
    <mergeCell ref="D16:D17"/>
    <mergeCell ref="E16:E17"/>
    <mergeCell ref="E14:E15"/>
    <mergeCell ref="C14:C15"/>
    <mergeCell ref="C16:C17"/>
    <mergeCell ref="B4:B5"/>
    <mergeCell ref="I10:I11"/>
    <mergeCell ref="H10:H11"/>
    <mergeCell ref="G10:G11"/>
    <mergeCell ref="F10:F11"/>
    <mergeCell ref="E4:E5"/>
    <mergeCell ref="D4:D5"/>
    <mergeCell ref="C4:C5"/>
    <mergeCell ref="F4:F5"/>
    <mergeCell ref="G4:G5"/>
    <mergeCell ref="H4:H5"/>
    <mergeCell ref="D10:D11"/>
    <mergeCell ref="B10:B11"/>
    <mergeCell ref="I4:I5"/>
    <mergeCell ref="E10:E11"/>
    <mergeCell ref="C10:C11"/>
    <mergeCell ref="H6:H7"/>
    <mergeCell ref="I6:I7"/>
    <mergeCell ref="B8:B9"/>
    <mergeCell ref="C8:C9"/>
    <mergeCell ref="D8:D9"/>
    <mergeCell ref="E8:E9"/>
    <mergeCell ref="F8:F9"/>
    <mergeCell ref="G8:G9"/>
    <mergeCell ref="H8:H9"/>
    <mergeCell ref="I8:I9"/>
    <mergeCell ref="B6:B7"/>
    <mergeCell ref="C6:C7"/>
    <mergeCell ref="D6:D7"/>
    <mergeCell ref="E6:E7"/>
    <mergeCell ref="F6:F7"/>
    <mergeCell ref="G6:G7"/>
    <mergeCell ref="C12:C13"/>
    <mergeCell ref="F12:F13"/>
    <mergeCell ref="G12:G13"/>
    <mergeCell ref="H12:H13"/>
    <mergeCell ref="I12:I13"/>
  </mergeCells>
  <phoneticPr fontId="10" type="noConversion"/>
  <pageMargins left="0.75" right="0.37" top="0.86" bottom="0.72" header="0.5" footer="0.5"/>
  <pageSetup paperSize="9" scale="5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21</vt:i4>
      </vt:variant>
    </vt:vector>
  </HeadingPairs>
  <TitlesOfParts>
    <vt:vector size="51" baseType="lpstr">
      <vt:lpstr>My ROADMAP</vt:lpstr>
      <vt:lpstr>Project Charter</vt:lpstr>
      <vt:lpstr>Project risk</vt:lpstr>
      <vt:lpstr>Stakeholder Engagement</vt:lpstr>
      <vt:lpstr>Action Plan</vt:lpstr>
      <vt:lpstr>VOC-CTQ</vt:lpstr>
      <vt:lpstr>Stakeholder planning</vt:lpstr>
      <vt:lpstr>SIPOC</vt:lpstr>
      <vt:lpstr>Process Mapping</vt:lpstr>
      <vt:lpstr>Quick Win Actions</vt:lpstr>
      <vt:lpstr>Ishikawa</vt:lpstr>
      <vt:lpstr>Prioritization Matrix</vt:lpstr>
      <vt:lpstr>Data Collection Plan</vt:lpstr>
      <vt:lpstr>Sample Size</vt:lpstr>
      <vt:lpstr>Stability &amp; Capability (Conti.)</vt:lpstr>
      <vt:lpstr>Graphic</vt:lpstr>
      <vt:lpstr>Curve Drawing</vt:lpstr>
      <vt:lpstr>Normal table for large z</vt:lpstr>
      <vt:lpstr>Process &amp; Lead Time Measurement</vt:lpstr>
      <vt:lpstr>Capability (Discrete)</vt:lpstr>
      <vt:lpstr>FMEA</vt:lpstr>
      <vt:lpstr>Data Analysis </vt:lpstr>
      <vt:lpstr>7 Waste Analysis</vt:lpstr>
      <vt:lpstr>Analyze Closure Matrix</vt:lpstr>
      <vt:lpstr>Dogma Busting</vt:lpstr>
      <vt:lpstr>Solution Selection Matrix</vt:lpstr>
      <vt:lpstr>Defined Solutions</vt:lpstr>
      <vt:lpstr>Implementation Plan</vt:lpstr>
      <vt:lpstr>Process Management Diagram</vt:lpstr>
      <vt:lpstr>Closure report</vt:lpstr>
      <vt:lpstr>Data_Analysis_Matrix</vt:lpstr>
      <vt:lpstr>Phase</vt:lpstr>
      <vt:lpstr>'Analyze Closure Matrix'!Print_Area</vt:lpstr>
      <vt:lpstr>'Capability (Discrete)'!Print_Area</vt:lpstr>
      <vt:lpstr>'Data Collection Plan'!Print_Area</vt:lpstr>
      <vt:lpstr>'Implementation Plan'!Print_Area</vt:lpstr>
      <vt:lpstr>Ishikawa!Print_Area</vt:lpstr>
      <vt:lpstr>'Prioritization Matrix'!Print_Area</vt:lpstr>
      <vt:lpstr>'Process Mapping'!Print_Area</vt:lpstr>
      <vt:lpstr>'Project Charter'!Print_Area</vt:lpstr>
      <vt:lpstr>'Project risk'!Print_Area</vt:lpstr>
      <vt:lpstr>'Quick Win Actions'!Print_Area</vt:lpstr>
      <vt:lpstr>SIPOC!Print_Area</vt:lpstr>
      <vt:lpstr>'Solution Selection Matrix'!Print_Area</vt:lpstr>
      <vt:lpstr>'Stakeholder Engagement'!Print_Area</vt:lpstr>
      <vt:lpstr>'Stakeholder planning'!Print_Area</vt:lpstr>
      <vt:lpstr>'VOC-CTQ'!Print_Area</vt:lpstr>
      <vt:lpstr>ProjectName</vt:lpstr>
      <vt:lpstr>RBar</vt:lpstr>
      <vt:lpstr>UCL</vt:lpstr>
      <vt:lpstr>XBar1</vt:lpstr>
    </vt:vector>
  </TitlesOfParts>
  <Company>Valeocon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Opex templates for projects</dc:title>
  <dc:subject>Collection of templates</dc:subject>
  <dc:creator>Niclas Hagren</dc:creator>
  <cp:lastModifiedBy>Arvid John</cp:lastModifiedBy>
  <cp:lastPrinted>2019-10-24T08:23:45Z</cp:lastPrinted>
  <dcterms:created xsi:type="dcterms:W3CDTF">2009-03-03T14:56:09Z</dcterms:created>
  <dcterms:modified xsi:type="dcterms:W3CDTF">2020-11-30T18:20:10Z</dcterms:modified>
</cp:coreProperties>
</file>